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715" windowHeight="8190" activeTab="0"/>
  </bookViews>
  <sheets>
    <sheet name="Sumár (2)" sheetId="1" r:id="rId1"/>
    <sheet name="Príjmy" sheetId="2" r:id="rId2"/>
    <sheet name="P1" sheetId="3" r:id="rId3"/>
    <sheet name="P2" sheetId="4" r:id="rId4"/>
    <sheet name="P3" sheetId="5" r:id="rId5"/>
    <sheet name="P4" sheetId="6" r:id="rId6"/>
    <sheet name="P5" sheetId="7" r:id="rId7"/>
    <sheet name="P6" sheetId="8" r:id="rId8"/>
    <sheet name="P7" sheetId="9" r:id="rId9"/>
    <sheet name="P8" sheetId="10" r:id="rId10"/>
    <sheet name="Rozpočet ZŠ s MŠ" sheetId="11" r:id="rId11"/>
    <sheet name="List1" sheetId="12" r:id="rId12"/>
  </sheets>
  <definedNames/>
  <calcPr fullCalcOnLoad="1"/>
</workbook>
</file>

<file path=xl/sharedStrings.xml><?xml version="1.0" encoding="utf-8"?>
<sst xmlns="http://schemas.openxmlformats.org/spreadsheetml/2006/main" count="3528" uniqueCount="780">
  <si>
    <r>
      <t xml:space="preserve">Knihy, časopisy, noviny... </t>
    </r>
    <r>
      <rPr>
        <sz val="9"/>
        <rFont val="Arial CE"/>
        <family val="0"/>
      </rPr>
      <t xml:space="preserve">(Fin. spravodajca, Právo pre ROPO a obce, Interné smernice, Poradca, Verejná správa, Aktualizácie zákonov, Účtovníctvo ROPO a obcí) </t>
    </r>
  </si>
  <si>
    <r>
      <t xml:space="preserve">Výpočtová technika </t>
    </r>
    <r>
      <rPr>
        <sz val="9"/>
        <rFont val="Arial CE"/>
        <family val="0"/>
      </rPr>
      <t>(PC zostava, skener, externý harddisk)</t>
    </r>
  </si>
  <si>
    <r>
      <t xml:space="preserve">Údržba výpočt. techniky </t>
    </r>
    <r>
      <rPr>
        <sz val="9"/>
        <rFont val="Arial CE"/>
        <family val="0"/>
      </rPr>
      <t>(servisné práce na PC, oprava a údržba PC, internetu a zabezpečovacieho systému)</t>
    </r>
  </si>
  <si>
    <r>
      <t xml:space="preserve">Údržba softvéru </t>
    </r>
    <r>
      <rPr>
        <sz val="9"/>
        <rFont val="Arial CE"/>
        <family val="0"/>
      </rPr>
      <t>(ročná licencia za program MATRIKA)</t>
    </r>
  </si>
  <si>
    <r>
      <t xml:space="preserve">Školenia, kurzy, semináre, porady... </t>
    </r>
    <r>
      <rPr>
        <sz val="9"/>
        <rFont val="Arial CE"/>
        <family val="0"/>
      </rPr>
      <t>(konferencia matrikárok)</t>
    </r>
  </si>
  <si>
    <t>Konkurzy a súťaže - príbory na uvítanie detí</t>
  </si>
  <si>
    <r>
      <t xml:space="preserve">Na členské príspevky </t>
    </r>
    <r>
      <rPr>
        <sz val="9"/>
        <rFont val="Arial CE"/>
        <family val="0"/>
      </rPr>
      <t>(za dobrovoľný hasičský zbor)</t>
    </r>
  </si>
  <si>
    <r>
      <t xml:space="preserve">Materiál na VO </t>
    </r>
    <r>
      <rPr>
        <sz val="9"/>
        <rFont val="Arial CE"/>
        <family val="0"/>
      </rPr>
      <t>(žiarivky, štartér)</t>
    </r>
  </si>
  <si>
    <t>Oprava a údržba verejného osvetlenia</t>
  </si>
  <si>
    <t xml:space="preserve">Odvoz separovaného odpadu </t>
  </si>
  <si>
    <r>
      <t xml:space="preserve">Dohody </t>
    </r>
    <r>
      <rPr>
        <sz val="9"/>
        <rFont val="Arial CE"/>
        <family val="0"/>
      </rPr>
      <t>(spracovanie kúpnej zmluvy na cestu u Gábrišov, oprava, údržba ciest u Garajov a u Zduchov)</t>
    </r>
  </si>
  <si>
    <r>
      <t xml:space="preserve">Nákup pozemkov </t>
    </r>
    <r>
      <rPr>
        <sz val="9"/>
        <rFont val="Arial CE"/>
        <family val="0"/>
      </rPr>
      <t>(cesta u Gábrišov)</t>
    </r>
  </si>
  <si>
    <r>
      <t xml:space="preserve">Prevádzkové stroje, prístroje, zariadenia - z ESF - MOS </t>
    </r>
    <r>
      <rPr>
        <sz val="9"/>
        <rFont val="Arial CE"/>
        <family val="0"/>
      </rPr>
      <t>(krompáč)</t>
    </r>
  </si>
  <si>
    <r>
      <t xml:space="preserve">Prevádzkové stroje, prístroje, zariadenia - zo ŠR - MOS - </t>
    </r>
    <r>
      <rPr>
        <sz val="9"/>
        <rFont val="Arial CE"/>
        <family val="0"/>
      </rPr>
      <t>krompáč</t>
    </r>
  </si>
  <si>
    <r>
      <t xml:space="preserve">Prevádzkové stroje, prístroje, zariadenia </t>
    </r>
    <r>
      <rPr>
        <sz val="9"/>
        <rFont val="Arial CE"/>
        <family val="0"/>
      </rPr>
      <t>(krovinorez, murárske náradie, lopaty,  krompáč, vidly)</t>
    </r>
  </si>
  <si>
    <t>Materiál - z ESF (čist. prostriedky, vrecia, farba, riedidlo, voda)</t>
  </si>
  <si>
    <t>Materiál - zo ŠR pri ESF (čist. prostriedky, vrecia, farba, riedidlo, voda)</t>
  </si>
  <si>
    <r>
      <t xml:space="preserve">Materiál </t>
    </r>
    <r>
      <rPr>
        <sz val="9"/>
        <rFont val="Arial CE"/>
        <family val="0"/>
      </rPr>
      <t>(náhradné diely na kosačku, čistiace prostriedky, nožnice na strihanie stromčekov, násada na metlu, motúz, farba, štetec, hygienické rukavice, voda)</t>
    </r>
  </si>
  <si>
    <r>
      <t xml:space="preserve">Pracovné odevy, obuv a prac. pomôcky </t>
    </r>
    <r>
      <rPr>
        <sz val="9"/>
        <rFont val="Arial CE"/>
        <family val="0"/>
      </rPr>
      <t>(rukavice, obuv, nohavice, čiapka)</t>
    </r>
  </si>
  <si>
    <r>
      <t xml:space="preserve">Služby </t>
    </r>
    <r>
      <rPr>
        <sz val="9"/>
        <rFont val="Arial CE"/>
        <family val="0"/>
      </rPr>
      <t>(práce s drvičom BIO odpadu, montáž zábradlia pri kostole, kosenie okolo miestnych komunikácií)</t>
    </r>
  </si>
  <si>
    <r>
      <t xml:space="preserve">Oplotenie cintorína </t>
    </r>
    <r>
      <rPr>
        <sz val="9"/>
        <rFont val="Arial CE"/>
        <family val="0"/>
      </rPr>
      <t>- výkopové práce, cement na betónovanie</t>
    </r>
  </si>
  <si>
    <r>
      <t xml:space="preserve">Všeobecné služby </t>
    </r>
    <r>
      <rPr>
        <sz val="9"/>
        <rFont val="Arial CE"/>
        <family val="0"/>
      </rPr>
      <t>(pranie obrusov po DFF, vyvolanie fotiek)</t>
    </r>
  </si>
  <si>
    <r>
      <t xml:space="preserve">Dohody </t>
    </r>
    <r>
      <rPr>
        <sz val="9"/>
        <rFont val="Arial CE"/>
        <family val="0"/>
      </rPr>
      <t>(pečenie koláčov na DFF, organizačné a pomocné práce - upratovanie, zdobenie, príprava žemlí a balíčkov...)</t>
    </r>
  </si>
  <si>
    <t>Propagácia, reklama, inzercia (insígnia)</t>
  </si>
  <si>
    <t>Energie - el. energia</t>
  </si>
  <si>
    <t>Všeobecný materiál - hyg. zariadenia</t>
  </si>
  <si>
    <t>Realizácia nových stavieb - kolumbária - dlažba pred kolumbáriom</t>
  </si>
  <si>
    <t>Transfery nezisk. organizácii  - dotácia na rozvoz stravy pre dôchodcov</t>
  </si>
  <si>
    <t>Benzín do auta - amfiteáter</t>
  </si>
  <si>
    <t>vyrovnaný</t>
  </si>
  <si>
    <t>292006</t>
  </si>
  <si>
    <t>01.3.2</t>
  </si>
  <si>
    <t>Cestovné tuzemské</t>
  </si>
  <si>
    <t>Benzín</t>
  </si>
  <si>
    <t>Odmeny zamestn. mimoprac. pomeru</t>
  </si>
  <si>
    <t>633002</t>
  </si>
  <si>
    <t>Nemoc. poistenie SP</t>
  </si>
  <si>
    <t>Úrazové poistenie SP</t>
  </si>
  <si>
    <t>Invalidné poistenie SP</t>
  </si>
  <si>
    <t>Rekonštrukcia a modernizácia rozhlasu</t>
  </si>
  <si>
    <t>Poistenie v nezamestnanosti SP</t>
  </si>
  <si>
    <t>Poistenie do RFS SP</t>
  </si>
  <si>
    <t>Telekomunikačné služby</t>
  </si>
  <si>
    <t>Knihy, časopisy, noviny, ...</t>
  </si>
  <si>
    <t>Prepravné a nájom dopr. prostr.</t>
  </si>
  <si>
    <t>Prídel do soc. fondu</t>
  </si>
  <si>
    <t>637036</t>
  </si>
  <si>
    <t>Reprezentačné výdavky</t>
  </si>
  <si>
    <t>Vodné - cintorín</t>
  </si>
  <si>
    <t>Cestovné - VŠJ</t>
  </si>
  <si>
    <t>Školenia, kurzy, semináre.. VŠJ</t>
  </si>
  <si>
    <t>637023</t>
  </si>
  <si>
    <t>Kolkové známky</t>
  </si>
  <si>
    <t>Realizácia nových stavieb MSKC</t>
  </si>
  <si>
    <t>637007</t>
  </si>
  <si>
    <t>Cestovné  - jarmok deti + doprovod</t>
  </si>
  <si>
    <t>717003</t>
  </si>
  <si>
    <t>Prístavby, nadstavby, staveb. úpravy - ihrisko</t>
  </si>
  <si>
    <t>Propagácia, reklama a inzercia</t>
  </si>
  <si>
    <t>Palivá ako zdroj energie - propán-butánová fľaša</t>
  </si>
  <si>
    <t>Všeobecné služby (fotoslužba, výroba kľúčov, spracovanie smernice o verejnom obstarávaní)</t>
  </si>
  <si>
    <t>Oprava, údržba prevádzkových strojov, prístrojov, zariadení... - oprava telefónu s faxom</t>
  </si>
  <si>
    <t>Spoločný stavebný úrad (výdavky rozúčtované podľa rozpisu Spoločného stav.úradu N. Baňa)</t>
  </si>
  <si>
    <t>Tarifný plat - z transferu zo ŠR</t>
  </si>
  <si>
    <t>Osobný príplatok - z transferu zo ŠR</t>
  </si>
  <si>
    <t>Poistné do VšZP - z transferu zo ŠR</t>
  </si>
  <si>
    <t>Poistné do ostat. zdrav.poisťovní-z transferu zo ŠR</t>
  </si>
  <si>
    <t>Všeobecný materiál-parky (kvety do parkov, hnojivo, postrek)</t>
  </si>
  <si>
    <t>Pracovné odevy, obuv a prac. pomôcky (rukavice) - z ESF</t>
  </si>
  <si>
    <t>Pracovné odevy, obuv a prac. pomôcky (rukavice) - zo ŠR</t>
  </si>
  <si>
    <t>Reprezentačné - akt. práce - minerálna voda - z ESF</t>
  </si>
  <si>
    <t>Reprezentačné - akt. práce - minerálna voda - zo ŠR</t>
  </si>
  <si>
    <t>Reprezentačné - akt. práce - minerálna voda</t>
  </si>
  <si>
    <t>Úrazové poistenie aktiv. pracovníkov - z ESF</t>
  </si>
  <si>
    <t>Úrazové poistenie aktiv. pracovníkov - zo ŠR</t>
  </si>
  <si>
    <t>Materiál - amfiteáter (farba, riedidlo, štrk, cement, rúry na ozvučenie, tmel, klince, brúsny papier, čist. prostriedky)</t>
  </si>
  <si>
    <t>Všeobecné služby - opílenie stromov</t>
  </si>
  <si>
    <t>údržba amfiteátra (výmena drevených častí-9149,90 €, oprava malého pódia, lavičiek, oplotenia-1214,05€, odvodnenie, úprava terénu-5029,63 €, demontáž-240 €, výmena el. zásuvky-7,40 €)</t>
  </si>
  <si>
    <t>Dohody (betónovanie, tmelenie, natieranie, úprava terénu...)</t>
  </si>
  <si>
    <t>Dohody (čistenie ver.priestranstiev, odvoz konárov,odpadu..)</t>
  </si>
  <si>
    <t>41,46</t>
  </si>
  <si>
    <t>ZŠ - propagácia, reklama, inzercia - na 50. výročie ZŠ - hrnčeky, pohľadnice, tašky</t>
  </si>
  <si>
    <t>MSKC - interiérové vybavenie (stoličky, kreslo a vešiak do sobášnej miestnosti)</t>
  </si>
  <si>
    <t>Všeobecné služby (zapojenie fontány pred MSKC)</t>
  </si>
  <si>
    <t>Všeobecný materiál (sáčky, servítky, mydlá, sieťky na mydlá, uteráky, nožnice, leukoplast)</t>
  </si>
  <si>
    <t>Všeobecný materiál - z dotácie - z VÚC na hyg. zar.</t>
  </si>
  <si>
    <t>MSKC-zariadenie (rýchlovarná kanvica do kuchynky na poschodie, čerpadlo na fontánu pred MSKC)</t>
  </si>
  <si>
    <t>Reprezentačné (občerstvenie pre hostí,účinkujúcich  potraviny na žemle pre účinkuj.,keksíky a džúsy pre účinkujúcich,kvety pre vedúcich,tašky s logom obce)</t>
  </si>
  <si>
    <t>Oprava, údržba budov...- omietka na šatniach</t>
  </si>
  <si>
    <t>Dotácia - Sčítanie obyvateľstva ,domov, bytov 2011</t>
  </si>
  <si>
    <t>633003</t>
  </si>
  <si>
    <t>Telekomunikačná technika</t>
  </si>
  <si>
    <t>612001</t>
  </si>
  <si>
    <t>Benzín do kosačky - amfiteáter</t>
  </si>
  <si>
    <t>SP  - úrazové poistenie - gajdošské fašiangy</t>
  </si>
  <si>
    <t>SP - Úrazové poistenie</t>
  </si>
  <si>
    <t>Údržba prevádzkových strojov, prístrojov, zariadení</t>
  </si>
  <si>
    <t>Energie (uhlie)</t>
  </si>
  <si>
    <t>Transfery zdravot. zariadeniam - dotácia MUDr. Drinka</t>
  </si>
  <si>
    <t>Transfery zdravotníckym zariadeniam (lekárske posudky k sociálnym službám)</t>
  </si>
  <si>
    <t>Transfer n. o. - eRko (dotácia na letný tábor)</t>
  </si>
  <si>
    <t>Evidencia obyvateľstva</t>
  </si>
  <si>
    <t>Odvoz, zneškodn. a uloženie odpadu</t>
  </si>
  <si>
    <t>Separovaný zber</t>
  </si>
  <si>
    <t>Údržba interiéru a exteriéru</t>
  </si>
  <si>
    <t>Normatív pre materskú školu z KŠÚ</t>
  </si>
  <si>
    <t xml:space="preserve">Reprezentačné </t>
  </si>
  <si>
    <t>Poplatky a odvody (LITA - za kopírovanie)</t>
  </si>
  <si>
    <t>školenia, kurzy, konferencie (Konferenc. hl. kontrolórov)</t>
  </si>
  <si>
    <t>Údržba softvéru (ročný poplatok za program URBIS a virtuálny cintorín)</t>
  </si>
  <si>
    <t>Všeobecný materiál (zámky a kľúče na skrinky, bránky, skrutky na hraciu zostavu)</t>
  </si>
  <si>
    <t>Dohody - kúrenie</t>
  </si>
  <si>
    <t>Reprezentačné - občerstvenie ku kolaudácii</t>
  </si>
  <si>
    <t>Ostatné služby</t>
  </si>
  <si>
    <t xml:space="preserve">Všeobecný materiál - dotácia na živ. prostredie </t>
  </si>
  <si>
    <t>SP - úrazové poistenie (dohody)</t>
  </si>
  <si>
    <t xml:space="preserve">Prenájom prevádzkových strojov, prístrojov... </t>
  </si>
  <si>
    <t>Všeobecné služby - odhŕňanie snehu a posyp MK</t>
  </si>
  <si>
    <t>711001</t>
  </si>
  <si>
    <t>Rekonštrukcia ciest</t>
  </si>
  <si>
    <t>Poistenie automobilu</t>
  </si>
  <si>
    <t>Poistné - za majetok obce</t>
  </si>
  <si>
    <t>Kontrola obce a interné služby</t>
  </si>
  <si>
    <t>Kontrola</t>
  </si>
  <si>
    <t>637001</t>
  </si>
  <si>
    <t>Interné služby</t>
  </si>
  <si>
    <t>633013</t>
  </si>
  <si>
    <t>635002</t>
  </si>
  <si>
    <t>636007</t>
  </si>
  <si>
    <t>3</t>
  </si>
  <si>
    <t>632001</t>
  </si>
  <si>
    <t>632002</t>
  </si>
  <si>
    <t>Propagácia, marketing a služby občanom</t>
  </si>
  <si>
    <t>Propagácia a marketing</t>
  </si>
  <si>
    <t>637003</t>
  </si>
  <si>
    <t>08.3.0</t>
  </si>
  <si>
    <t>635006</t>
  </si>
  <si>
    <t>Služby občanom</t>
  </si>
  <si>
    <t>01.3.3</t>
  </si>
  <si>
    <t>4</t>
  </si>
  <si>
    <t>06.6.0</t>
  </si>
  <si>
    <t>641012</t>
  </si>
  <si>
    <t>Bezpečnosť, právo a poriadok v obci</t>
  </si>
  <si>
    <t>Požiarna ochrana</t>
  </si>
  <si>
    <t>03.2.0</t>
  </si>
  <si>
    <t>635005</t>
  </si>
  <si>
    <t>Verejné osvetlenie</t>
  </si>
  <si>
    <t>06.4.0</t>
  </si>
  <si>
    <t>Odpadové hospodárstvo</t>
  </si>
  <si>
    <t>05.1.0</t>
  </si>
  <si>
    <t>05.3.0</t>
  </si>
  <si>
    <t>5</t>
  </si>
  <si>
    <t>Komunikácie, verejné priestranstvá a rozvoj obce</t>
  </si>
  <si>
    <t>Správa a údržba pozemných komunikácií</t>
  </si>
  <si>
    <t>04.5.1.3</t>
  </si>
  <si>
    <t>636002</t>
  </si>
  <si>
    <t>Správa a údržba budov, ostatného nehn. a hnuteľného majetku</t>
  </si>
  <si>
    <t>637015</t>
  </si>
  <si>
    <t>06.2.0</t>
  </si>
  <si>
    <t>08.2.0.3</t>
  </si>
  <si>
    <t>633004</t>
  </si>
  <si>
    <t>6</t>
  </si>
  <si>
    <t>Školstvo</t>
  </si>
  <si>
    <t>09.1.2.1</t>
  </si>
  <si>
    <t>7</t>
  </si>
  <si>
    <t>Kultúra a šport</t>
  </si>
  <si>
    <t>08.1.0</t>
  </si>
  <si>
    <t>Multifunkčné spoločensko-kultúrne centrum</t>
  </si>
  <si>
    <t>08.2.0.9</t>
  </si>
  <si>
    <t>717001</t>
  </si>
  <si>
    <t>Sumarizácia čerpania rozpočtu obce Veľká Lehota k 31.12.2011</t>
  </si>
  <si>
    <r>
      <t>Príjmy</t>
    </r>
    <r>
      <rPr>
        <b/>
        <sz val="12"/>
        <rFont val="Arial CE"/>
        <family val="2"/>
      </rPr>
      <t xml:space="preserve"> - čerpanie rozpočtu k 31.12.2011</t>
    </r>
  </si>
  <si>
    <t>Normatív pre žiakov zo soc. znevýh. prostredia z KŠÚ</t>
  </si>
  <si>
    <t>Grant z VÚC - priestory pre športovcov</t>
  </si>
  <si>
    <t>Poistné do ostatných zdrav. poisťovní</t>
  </si>
  <si>
    <r>
      <t xml:space="preserve">Energie: </t>
    </r>
    <r>
      <rPr>
        <sz val="10"/>
        <rFont val="Arial CE"/>
        <family val="0"/>
      </rPr>
      <t xml:space="preserve">                                                                              - </t>
    </r>
    <r>
      <rPr>
        <sz val="10"/>
        <rFont val="Arial CE"/>
        <family val="0"/>
      </rPr>
      <t xml:space="preserve">el. energia OcÚ - 406,09 €                                       - el. energia starý OcÚ - 75,65 €                          - pelety OcÚ - 1224,73 €                  </t>
    </r>
  </si>
  <si>
    <r>
      <t xml:space="preserve">Poštové služby a telekom.služby: </t>
    </r>
    <r>
      <rPr>
        <sz val="10"/>
        <rFont val="Arial CE"/>
        <family val="0"/>
      </rPr>
      <t xml:space="preserve">                               - </t>
    </r>
    <r>
      <rPr>
        <sz val="10"/>
        <rFont val="Arial CE"/>
        <family val="0"/>
      </rPr>
      <t xml:space="preserve">poštovné, kolky - 378,10 €,                                       - telefón - 1011,81 €                                             </t>
    </r>
  </si>
  <si>
    <t>Školenia, kurzy, semináre, porady (školenie kronikárky)</t>
  </si>
  <si>
    <t>Dohody - jubilanti a uvítanie detí</t>
  </si>
  <si>
    <t>Tarifný plat - z obce</t>
  </si>
  <si>
    <t>Osobný príplatok - z obce</t>
  </si>
  <si>
    <t>614</t>
  </si>
  <si>
    <t>Odmeny</t>
  </si>
  <si>
    <t>Poistné do VšZP - z obce</t>
  </si>
  <si>
    <t>Poistné do ostat. zdrav.poisťovní-z obce</t>
  </si>
  <si>
    <t>Starobné poistenie SP</t>
  </si>
  <si>
    <t>642013</t>
  </si>
  <si>
    <t>Odchodné</t>
  </si>
  <si>
    <r>
      <t>Energie:</t>
    </r>
    <r>
      <rPr>
        <sz val="10"/>
        <rFont val="Arial CE"/>
        <family val="2"/>
      </rPr>
      <t xml:space="preserve">   V</t>
    </r>
    <r>
      <rPr>
        <sz val="10"/>
        <rFont val="Arial CE"/>
        <family val="0"/>
      </rPr>
      <t>O-Inovec - 306,75 eur                                                  VO-Važkovci - 1821,89 eur                                            VO-Chujacovci - 1779,97 eur</t>
    </r>
  </si>
  <si>
    <t>Prenájom vianočnej výzdoby</t>
  </si>
  <si>
    <r>
      <t>Všeobecné služby-</t>
    </r>
    <r>
      <rPr>
        <sz val="10"/>
        <rFont val="Arial CE"/>
        <family val="0"/>
      </rPr>
      <t xml:space="preserve">odvoz odpadu </t>
    </r>
    <r>
      <rPr>
        <sz val="9"/>
        <rFont val="Arial CE"/>
        <family val="0"/>
      </rPr>
      <t>(odvoz komunál. odpadu - 7096,69 €, odvoz kontajnerov - 1979,24 €)</t>
    </r>
  </si>
  <si>
    <r>
      <t xml:space="preserve">Všeobecné služby - </t>
    </r>
    <r>
      <rPr>
        <sz val="10"/>
        <rFont val="Arial CE"/>
        <family val="0"/>
      </rPr>
      <t xml:space="preserve">zneškodnenie odpadu </t>
    </r>
    <r>
      <rPr>
        <sz val="9"/>
        <rFont val="Arial CE"/>
        <family val="0"/>
      </rPr>
      <t>(zneškodnenie komun. odpadu - 5007,54 €, zneškodnenie odpadu z kontajnerov - 2924,53 €)</t>
    </r>
  </si>
  <si>
    <t>Drvenie odpadu</t>
  </si>
  <si>
    <t>Služby - dotácia na živ. prostredie</t>
  </si>
  <si>
    <t>Tarifný plat - dotácia cestná doprava</t>
  </si>
  <si>
    <t>Poistné do VšZP - dotácia cestná doprava</t>
  </si>
  <si>
    <t>SP - nemocenské poistenie - dotácia cestná doprava</t>
  </si>
  <si>
    <t>SP - starobné poistenie - dotácia cestná doprava</t>
  </si>
  <si>
    <t>SP - úrazové poistenie - dotácia cestná doprava</t>
  </si>
  <si>
    <t>SP - invalidné poistenie - dotácia cestná doprava</t>
  </si>
  <si>
    <t>SP - poistenie v nezamestnanosti - dotácia cestná doprava</t>
  </si>
  <si>
    <t>SP - rezervný fond solidarity - dotácia cestná doprava</t>
  </si>
  <si>
    <t>Oprava, údržba ciest - dotácia cestná doprava</t>
  </si>
  <si>
    <t>Nájom  strojov, zariadení</t>
  </si>
  <si>
    <t>Oprava prevádzkových strojov, prístrojov, zariadení...</t>
  </si>
  <si>
    <t>713001</t>
  </si>
  <si>
    <t>Platy a odvody</t>
  </si>
  <si>
    <t>z toho:</t>
  </si>
  <si>
    <t>bežné výdavky</t>
  </si>
  <si>
    <t>kapitálové výdavky</t>
  </si>
  <si>
    <t>20 199,48 €</t>
  </si>
  <si>
    <t xml:space="preserve">  6 854,52 €</t>
  </si>
  <si>
    <t>30 344,56 eur</t>
  </si>
  <si>
    <t>15 031,90 eur</t>
  </si>
  <si>
    <t>1251,36 eur</t>
  </si>
  <si>
    <t>6 454,53 eur</t>
  </si>
  <si>
    <t>Prehľad čerpania programového rozpočtu k 31.12.2011</t>
  </si>
  <si>
    <t>Z prenajat.pozemkov (Poľ. združ. Kamenica, Orange,  Roľan, Poľan, Slovak Telecom)</t>
  </si>
  <si>
    <t>Z dobropisov (preplatok el. energia, za vrátené hodiny z MSKC)</t>
  </si>
  <si>
    <r>
      <t>Príjmy ZŠ s MŠ</t>
    </r>
    <r>
      <rPr>
        <sz val="10"/>
        <rFont val="Arial CE"/>
        <family val="0"/>
      </rPr>
      <t>(za poškodené učebnice, poplatky za MŠ a ŠKD)</t>
    </r>
  </si>
  <si>
    <t>z náhrad z poistného plnenia (úder bleskom do MSKC)</t>
  </si>
  <si>
    <r>
      <t>Všeobecný materiál</t>
    </r>
    <r>
      <rPr>
        <sz val="10"/>
        <rFont val="Arial CE"/>
        <family val="2"/>
      </rPr>
      <t xml:space="preserve">                                                        - kanc. papier - 212,13 €,                                                                     - tonery - 402,39 €,                                                                                                                   - tlačivá, formuláre - 60,04 €,                                                                                                                                                                       - obaly, obálky, zakladače, perá, diskety, etikety, nožnice, razítková farba ... - 241,26 €,                       - čistiace prostriedky - 43,12 €                                    - vlajky, zástavy - 94,51 €                                                                                                                                </t>
    </r>
  </si>
  <si>
    <r>
      <t xml:space="preserve">Knihy, časopisy, noviny... </t>
    </r>
    <r>
      <rPr>
        <sz val="9"/>
        <rFont val="Arial CE"/>
        <family val="0"/>
      </rPr>
      <t>(Almanach obce.info, Obecné noviny, kniha Spomienky)</t>
    </r>
  </si>
  <si>
    <t>Odmeny a príspevky-poslanci OZ a zapisovateľka</t>
  </si>
  <si>
    <t>Špeciálne sl. - audit účt. závierky a konsolidovanej účt. závierky</t>
  </si>
  <si>
    <r>
      <t xml:space="preserve">Školenia, kurzy, semináre </t>
    </r>
    <r>
      <rPr>
        <sz val="9"/>
        <rFont val="Arial CE"/>
        <family val="0"/>
      </rPr>
      <t>(Financovanie reg. školstva, ZMOS BA, Seminár Daň z príjmov PO, Účt. závierka obce, Seminár o odpadoch)</t>
    </r>
  </si>
  <si>
    <r>
      <t xml:space="preserve">Propagácia, reklama, inzercia </t>
    </r>
    <r>
      <rPr>
        <sz val="9"/>
        <rFont val="Arial CE"/>
        <family val="0"/>
      </rPr>
      <t>(obce.info mini, reklamný inzerát v Cestovnom informátorovi, propagácia v encyklopédii Banskobystrický kraj, regionálna inzercia)</t>
    </r>
  </si>
  <si>
    <t>Všeobecný materiál (objímka, svorka, rozdvojka)</t>
  </si>
  <si>
    <t>Poštovné a telek. sl. (poštovné, telefón)</t>
  </si>
  <si>
    <t>Všeobecný materiál  matrika (tlačivá, toner, perá...)</t>
  </si>
  <si>
    <t>Materiál (darčekové vrecká, stužky na vrecká)</t>
  </si>
  <si>
    <t>Reprezentačné (občerstvenie k uvítaniu detí)</t>
  </si>
  <si>
    <t>Materiál - plachta na hasičské vozidlo</t>
  </si>
  <si>
    <r>
      <t xml:space="preserve">Odmeny zamestnancov mimopracovného pomeru </t>
    </r>
    <r>
      <rPr>
        <sz val="9"/>
        <rFont val="Arial CE"/>
        <family val="0"/>
      </rPr>
      <t xml:space="preserve">(preventívne protipožiarne a bezpečnostné kontroly) </t>
    </r>
  </si>
  <si>
    <t>Interiérové vybavenie MSKC - žalúzie do sob. miest.</t>
  </si>
  <si>
    <t>Realizácia nových stavieb MSKC - spevnené plochy pri MSKC, palisády, hodiny</t>
  </si>
  <si>
    <t>MSKC - spevnené plochy z rez. fondu</t>
  </si>
  <si>
    <r>
      <t xml:space="preserve">Všeobecný materiál  </t>
    </r>
    <r>
      <rPr>
        <sz val="9"/>
        <rFont val="Arial CE"/>
        <family val="0"/>
      </rPr>
      <t>(36,37 € - stavanie mája, 262,20 € - hrnčeky, kalendáre, darčekové vrecká, umelá kytica na pamätník)</t>
    </r>
  </si>
  <si>
    <r>
      <t xml:space="preserve">Reprezentačné - </t>
    </r>
    <r>
      <rPr>
        <sz val="9"/>
        <rFont val="Arial CE"/>
        <family val="0"/>
      </rPr>
      <t>84,99 € gajdošské fašiangy - občerstvenie (voda, káva, chlebíky...), 6,- € stavanie mája a 6,- € deň matiek - čokoládky pre účinkujúce deti, tričká, hrnčeky, kytica k 90. rokom, vianočné obrusy, čajové sviečky)</t>
    </r>
  </si>
  <si>
    <t>Prepravné (zájazd do Poľska 290,84 €, vianočné trhy - 312,- €)</t>
  </si>
  <si>
    <t>Všeobecné služby (CD gajdoši - 663,- €, výroba insígnie, vyvolanie fotiek zo stavania mája - 18,37 €, pranie obrusov po kult. podujatiach - 17,50 €, mikulášsky program 166,- €)</t>
  </si>
  <si>
    <t>Dohody - gajdošské fašiangy, kreslenie do pamätnej knihy, klub dôchodcov</t>
  </si>
  <si>
    <t>Prepravné a nájom dopravných prostriedkov - potravinová pomoc</t>
  </si>
  <si>
    <t>Členské - Združenie mikroregiónu N. Baňa, ZMOS BA, ZMOS ZH, Asociácia horských sídiel</t>
  </si>
  <si>
    <t>financované štátom</t>
  </si>
  <si>
    <t>financované obcou</t>
  </si>
  <si>
    <r>
      <t xml:space="preserve">Materská škola - </t>
    </r>
    <r>
      <rPr>
        <u val="single"/>
        <sz val="10"/>
        <rFont val="Arial CE"/>
        <family val="0"/>
      </rPr>
      <t>materiál zakúpený obcou</t>
    </r>
    <r>
      <rPr>
        <sz val="10"/>
        <rFont val="Arial CE"/>
        <family val="0"/>
      </rPr>
      <t xml:space="preserve"> (postieľky, vankúše a paplóny, posteľné prádlo do MŠ - obliečky, plachty)</t>
    </r>
  </si>
  <si>
    <t>Materská škola-origin. kompetencie - financie z obce pre MŠ</t>
  </si>
  <si>
    <r>
      <t xml:space="preserve">Školský klub - </t>
    </r>
    <r>
      <rPr>
        <sz val="10"/>
        <rFont val="Arial CE"/>
        <family val="0"/>
      </rPr>
      <t>originálne kompetencie z obce pre ŠKD</t>
    </r>
  </si>
  <si>
    <t>VŠJ - orig. kompetencie  z obce pre VŠJ</t>
  </si>
  <si>
    <t>Základná škola s materskou školou Veľká Lehota</t>
  </si>
  <si>
    <t>Výdavky:</t>
  </si>
  <si>
    <t>Prehľad plnenia rozpočtového programu k 31.12.2011</t>
  </si>
  <si>
    <t>Školský klub detí</t>
  </si>
  <si>
    <t>KULTÚRA</t>
  </si>
  <si>
    <t>08.2.0.5</t>
  </si>
  <si>
    <t>Žiacka knižnica prístupná verejnosti</t>
  </si>
  <si>
    <t>612002</t>
  </si>
  <si>
    <t>Ostatné príplatky</t>
  </si>
  <si>
    <t>Odmeny  za vzdelávacie poukazy</t>
  </si>
  <si>
    <t>Ostatné ZP</t>
  </si>
  <si>
    <t>625006</t>
  </si>
  <si>
    <t>Garančné poistenie</t>
  </si>
  <si>
    <t>Cestovne</t>
  </si>
  <si>
    <t>Elektrická energia - 2443,00 €, palivá - 3514,76 €</t>
  </si>
  <si>
    <t>Poštovné a telekomunikačné služby</t>
  </si>
  <si>
    <t>Telefón 373,68  €, poštovné  149,49€</t>
  </si>
  <si>
    <t>Komunikačná infraštruktúra</t>
  </si>
  <si>
    <t>Interierové vybavenie</t>
  </si>
  <si>
    <t>Školské stoly a stoličky 1010 ,00 € , Písacie stolíky a kancelárske kreslá1806,51 €</t>
  </si>
  <si>
    <t>Kancelárske potreby-220,45€,/rýchloviazače, kalkulačka, dvojhárky, obálky, zošívačka, far.výkresy, papier, diskety,kalendáre,lepidlá, euroobaly, notesy.../</t>
  </si>
  <si>
    <t>Čistiace potreby - 183,89 €, hygienické a čistiace potreby podľa OPP 56,61 €</t>
  </si>
  <si>
    <t xml:space="preserve">Školské tlačivá - 131,81 €, tonery a tlač. náplne 496,00 € </t>
  </si>
  <si>
    <t xml:space="preserve">Materiál : 769,22 € :( t. j. materiál na schody 464,66 €, kvetináče a podmisky - 48,12 €, prac. náradie -22,68 €, umelá kytica 12,78 €, silón11,99  €, obrúsok - 5 €, muškáty - 16,80 €, zemina a truhlíky - 12,10 € </t>
  </si>
  <si>
    <t xml:space="preserve"> samolep. folia - 14,90 €, filter -3,10 €,náhr, diely údržba 26,46 €, sieťka - 2,89 €,žiarovky -8,20 €  ,stropný držiak -54,00 €, baterky - 2,78 € ,vysávač,rýchlovarná kanvica, kábel,rozvodka - 62,76 € )</t>
  </si>
  <si>
    <t>Učebné a kompenzačné pomocky</t>
  </si>
  <si>
    <t xml:space="preserve">Publikácie : Právny kurier- 119 €, mzdová účtovníčka  - 48 €, škol.smernice - 79,20 €, manažment -54,42 €  </t>
  </si>
  <si>
    <t>Učeb. pomôcky : Päťminútovky 13,25 €, Divy Slovenska 7,90 €, lavičky - 319,96 €, náreč. slovník - 55 €, magnet. sady SJ, MAT, DEJ -341,15 €, Spomienky - 43,50 €, peroxid-2,39 €  Fixy na IK - 4,38 €, Cvičebnica chémie- 5,67 €, Planetíno NJ - 33,04 €, škol. časopisy - 59,70 €, škola za rohom - 3,50 €, komplet. slovesá  II- 394,60 €, mapa - 10,00 €, starky, starká -3,55 €  ,prac. zošity AJ - 19,04 €</t>
  </si>
  <si>
    <t>Interaktívna tabuľa, projektor a plátno -2158,80 € ,Janko Pavláček deťom-28,30 €, Sto inšpirácii - 17,40 €, Škol.multilicencia SR- 133,45 €, zošity - 10,03 €,CD- 1,29 €,Výchova umením- 10,48 €</t>
  </si>
  <si>
    <t>Učebné a kompenzačné pomocky zo vzd. pouk.</t>
  </si>
  <si>
    <t>Učeb. pomôcky na vedenie krúžkov: Krúžok: Rozprávky do rozprávky - 235,20 €, Krúžok: Mladý spisovateľ -30,58  €, Divadelný krúžok - 4,12 €, Športový kúžok. - 322,07 €, Zdravotnícky krúžok - 21,99 €, Matematický krúžok- 74,77 €</t>
  </si>
  <si>
    <t xml:space="preserve">Krúžok : Pestré všeličo -171,50 €, </t>
  </si>
  <si>
    <t xml:space="preserve">Učebné a kompenzačné pomôcky pre ž. SZP  </t>
  </si>
  <si>
    <t xml:space="preserve">Slovníky šíkovné AJ, NJ - 200,40 €, tabuľové hodiny  -51,09 €, čitateľná gramotnosť- 115,35 €,Projektor -418,80 €,Šampóny- 49,20 €,perá - 5,16 € </t>
  </si>
  <si>
    <t>Pracovné odevy</t>
  </si>
  <si>
    <t>Učebné a kompenzač. Pomôcky za tetrapaky</t>
  </si>
  <si>
    <t>USB kľúče- 97,90 €, zemina, vrecia -24,60 €, mapy - 4,40 €, papier-14,64 €,  lepidlá - 0,96 €</t>
  </si>
  <si>
    <t>Sotfér.licencia</t>
  </si>
  <si>
    <t>Palivá ako zdroj energie</t>
  </si>
  <si>
    <t>Pamät.medaile - 200 €, kvety - 30,18 €, občerstvenie - 63,44 €</t>
  </si>
  <si>
    <t>Virtuálna knižnica -79,68 €, ASC Agenda -192 ,00 €, URBIS - 115,36 € ,Antivírusový program - 19,95 €, servisné a inštal.práce - 144,00 €, IVES- 83,65 €</t>
  </si>
  <si>
    <t>,</t>
  </si>
  <si>
    <t>Údržba prev. strojov a zariadení</t>
  </si>
  <si>
    <t>kanalizácia - 150 €, detektorov CO - 159,34 €, elektoinštalácie - 175,76 €</t>
  </si>
  <si>
    <t>Údžba budov ,objektov a ich častí</t>
  </si>
  <si>
    <t>údržba schodov - 910,89 €, maľovanie - 581 €,maľovanie - 568,00 €</t>
  </si>
  <si>
    <t>Školenie,kurzy, semináre</t>
  </si>
  <si>
    <t xml:space="preserve">RVC Nitra - 116,00 €, poplatky školenia -176,00 € </t>
  </si>
  <si>
    <t>Propagácia, reklama</t>
  </si>
  <si>
    <t>web stránka - 168,30 €, Bulletín - 700 €</t>
  </si>
  <si>
    <t>Všeobecné služby,odpad,BOZP</t>
  </si>
  <si>
    <t>Odvoz odpadu - 169,00 € , BOZP technik -923,52  € ,Revízie: hasiace a hydranty - 53,64 €, elektriny- 729,30 €, kotolne- 46,00 €,komínov - 79,70 €, telocvičného náradia- 41,40 €</t>
  </si>
  <si>
    <t>637006</t>
  </si>
  <si>
    <t>Náhrady - preventívne lek. prehliadky</t>
  </si>
  <si>
    <t>Posudky,  expertízy,rozbor vody</t>
  </si>
  <si>
    <t>Poplatky banke, znečistenie ovzdušia</t>
  </si>
  <si>
    <t>Poplatky za znečisťovanie ovzdušia - 259,23 €, poplatky- 8,49 €, poplatky banke -317,81 €</t>
  </si>
  <si>
    <t>Poistenie budov -235,68 €, poistenie majetku - 128,13 €, úrazové -134,45 €</t>
  </si>
  <si>
    <t>Prídel do socialneho fondu</t>
  </si>
  <si>
    <t>Odmeny zamestnancov mimopracovného pomeru</t>
  </si>
  <si>
    <t>GASTRO NOV - 324,75 €</t>
  </si>
  <si>
    <t xml:space="preserve">Bežné transféry </t>
  </si>
  <si>
    <t>642015</t>
  </si>
  <si>
    <t>Transfery na nemocenské dávky</t>
  </si>
  <si>
    <t>616</t>
  </si>
  <si>
    <t>Doplatok k platu</t>
  </si>
  <si>
    <t>09.1.1.1.</t>
  </si>
  <si>
    <t>Odmena jubilejná</t>
  </si>
  <si>
    <t>99.99</t>
  </si>
  <si>
    <t>Cestovné</t>
  </si>
  <si>
    <t xml:space="preserve">Elektrická energia -564,95 €, palivá - 904,26 € </t>
  </si>
  <si>
    <t>Čistiace potreby -98,37 €, kancelarske potr. - 15,97 €, školské tlačivá - 8,86 €, materiál -279,20 € : (podpery, keper plátno- 16,10 €,utierky uteráky-7,60 €,krčah - 4,90 €, kanvica - 15,50 €,detské stoličky - 222,80 €,baterky a kábel - 12,30 € )</t>
  </si>
  <si>
    <t xml:space="preserve">Cvičte s nami - 8,50 € , šitie krojov - 55 €, detstký stan - 8,49 €, far. papier - 12,60 €, Šauma projekt - 4,99 €,stuha - 4,24 €,truhlice, kontajnery s dekoráciou - 363,80 €, Bobík - 7 €, Dúhové pesničky - 34,78 €, vyšívanie s predlohou - 57,20 €, toner - 38,20 €, plátno - 21 €, prút. koše - 13,80 €, batérie - 8,30 €, strúhadlá - 4,57 €, kriedy - 3,90 €, hračky - 4,88 €, výkresy - 2,32 €,prac. zošity -7,80 €,publikácia - 22,00 €, čistiaca sada- 4,50 €,Výkresy -14,32 €, Xerox - 6,98 € </t>
  </si>
  <si>
    <t xml:space="preserve">NOTEBOOK s príslušenstvom - 474,80 €, myš a  taška na notebock -33,10 €, Didaktické pomôcky - 262,15 €, Hračky- 46,70 €, Terapeut.hračky - 64,08 €  </t>
  </si>
  <si>
    <t>Údržba budov, objektov a priestorov</t>
  </si>
  <si>
    <t>Školenie</t>
  </si>
  <si>
    <t>Všeobecné služby,</t>
  </si>
  <si>
    <t>Odvoz  komunál. odpadu 26 €, BOZP technik -136,80 €  revízia hasiace - 5,40 €</t>
  </si>
  <si>
    <t>Náhrady</t>
  </si>
  <si>
    <t>Poplatky za znečisťovanie ovzdušia</t>
  </si>
  <si>
    <t>Úrazové - 41,50 €</t>
  </si>
  <si>
    <t>Bežné transféry</t>
  </si>
  <si>
    <t>Transféry na nemocenské dávky</t>
  </si>
  <si>
    <t xml:space="preserve">Elektrická energia - 59,06 €, palivá - 104,05 € </t>
  </si>
  <si>
    <t xml:space="preserve">Elektrická energia - 6,01 € </t>
  </si>
  <si>
    <t xml:space="preserve">Školské tlačivá - 6,83 €, materiál : plachta - 17,00 €, deka a kôš - 19,77 € </t>
  </si>
  <si>
    <t>Učebné a kompenzačné pomocky zo VP</t>
  </si>
  <si>
    <t>Kartonový papier - 17,57 €, Spol. a šport. hry - 40,95 €, Vysekávač, výkresy - 13,50 €, voskovky - 29,35 €, lepidlá - 4,65 €, ozd. stuhy - 18,88 €, nožnice - 13,50 €, baterky, oz. servítky - 4,60 €, vyšívanie s predlohou - 54,70 €</t>
  </si>
  <si>
    <t>,vianoč. sviečky - 4,00 €, vianoč. gule - 17,08 €, Výkresy, strúhadlá- 7,11 €,agve. sviečky -1,59 €,vrecia - 1,99 €, papier - 12,55 €, pečenie - 3,78 , štipce 1,09 €</t>
  </si>
  <si>
    <t>09.6..0.1</t>
  </si>
  <si>
    <t>Elektrická energia -130,03  €, palivá - 208,10 €</t>
  </si>
  <si>
    <t xml:space="preserve">Čistaiace a oplacho. prostriedky- 221,78 €, škol. tlačíva pre VŠJ -11,48 €, obrusy - 139,40 €, naberačka - 5,85 €, bat. Hlavica - 2,40 €,  soľ do umývačky - 1,52 €, tesnenie - 0,36 €, hrnčeky 38,40 €, taniere -52,50 € </t>
  </si>
  <si>
    <t>Kliešte na výdaj stravy-5,40 €, poháre - 16,50 €, utierky - 8,50 €</t>
  </si>
  <si>
    <t>Jedáleň Kelt - 35,82 €</t>
  </si>
  <si>
    <t>Údržba prevadz. strojov a zariadení</t>
  </si>
  <si>
    <t xml:space="preserve">Školenie </t>
  </si>
  <si>
    <t>Odvoz komunál odpadu - 13,00 €, BOZP technik -34,20 €, revízia hasiace-  5,40 €</t>
  </si>
  <si>
    <t xml:space="preserve">Náhrady </t>
  </si>
  <si>
    <t xml:space="preserve">Stravovanie </t>
  </si>
  <si>
    <t>Stravovanie zamest. - 63,30 €, stravovanie detí  MŠ a žiakov ZŠ -12 499,79  €</t>
  </si>
  <si>
    <t xml:space="preserve">Kolkové známky </t>
  </si>
  <si>
    <t>Transféry na nemocesnké dávky</t>
  </si>
  <si>
    <t>Podprog.</t>
  </si>
  <si>
    <t>Funkč. Kl</t>
  </si>
  <si>
    <t>Ekon. Kl.</t>
  </si>
  <si>
    <t>Plnenie  %</t>
  </si>
  <si>
    <t>Poistné a príspevky do poisťovní</t>
  </si>
  <si>
    <t>Urazové poistenie</t>
  </si>
  <si>
    <t>Odmeny zamestnancov mimo prac. pomeru</t>
  </si>
  <si>
    <t>KŠÚ - prenesené kompetencie</t>
  </si>
  <si>
    <t xml:space="preserve">  </t>
  </si>
  <si>
    <t>KŠÚ- prenesené kompetencie</t>
  </si>
  <si>
    <t>Z obce - originálne kompetencie</t>
  </si>
  <si>
    <t>ZŠ</t>
  </si>
  <si>
    <t>€</t>
  </si>
  <si>
    <t>MŠ</t>
  </si>
  <si>
    <t>1590, 00 €</t>
  </si>
  <si>
    <t>Vzdel. poukazy</t>
  </si>
  <si>
    <t>ŠKD</t>
  </si>
  <si>
    <t>Žiaci zo SZP</t>
  </si>
  <si>
    <t>VŠJ</t>
  </si>
  <si>
    <t>Z obce originálne kompetencie:</t>
  </si>
  <si>
    <t>Spolu:</t>
  </si>
  <si>
    <t>Vrátené</t>
  </si>
  <si>
    <t>Presun do roku 2012 z PK</t>
  </si>
  <si>
    <t xml:space="preserve">               vrátené 0,15 €</t>
  </si>
  <si>
    <t xml:space="preserve">€              </t>
  </si>
  <si>
    <t>Z obce - vrátené vlastné príjmy</t>
  </si>
  <si>
    <t>Dotácia knižnica prístup. verejnosti</t>
  </si>
  <si>
    <t xml:space="preserve">Vrátená dotácia </t>
  </si>
  <si>
    <t>Spolu</t>
  </si>
  <si>
    <t>P R Í J M Y :</t>
  </si>
  <si>
    <t>Prehľad plnenia programového rozpočtu k 31.12. 2011</t>
  </si>
  <si>
    <t>Príjmy</t>
  </si>
  <si>
    <t>ZŠ s MŠ Veľká Lehota</t>
  </si>
  <si>
    <t>2,3</t>
  </si>
  <si>
    <t>223002</t>
  </si>
  <si>
    <t>Poplatky za jasle, mater. školy a ŠKD</t>
  </si>
  <si>
    <t>Príjem za poškodené učebnice</t>
  </si>
  <si>
    <t>Vratky z účtu cudzích prostriedkov</t>
  </si>
  <si>
    <t>Vypracovala : Anna Garajová</t>
  </si>
  <si>
    <t>Schválila : Mgr. Mária Jankoveová</t>
  </si>
  <si>
    <t>vo Veľkej Lehote 20.01.2012</t>
  </si>
  <si>
    <r>
      <t xml:space="preserve">Všeobecný materiál  - štrk na posyp a na údržbu ciest </t>
    </r>
    <r>
      <rPr>
        <sz val="9"/>
        <rFont val="Arial CE"/>
        <family val="0"/>
      </rPr>
      <t>(cesta na Inovci, cesta do Zduchov, cesta u Garajov, žľaby a kari-sieť do Garajov a Zduchov, rúry a mreža do Zduchov, cement, klince, oceľové U-čka, dopravné zrkadlo na cestu k ZŠ s MŠ )</t>
    </r>
  </si>
  <si>
    <r>
      <t xml:space="preserve">Údržba ciest </t>
    </r>
    <r>
      <rPr>
        <sz val="9"/>
        <rFont val="Arial CE"/>
        <family val="0"/>
      </rPr>
      <t>(prehĺbenie rygolov v časti obce Garajovci a na Inovci - 792,- €, úprava a valcovanie cesty v časti Inovec 186,05€, odvodnenie ciest BG žľabmi u Garajov a pri ZŠ s MŠ smerom na Vígľaš - 2900,- €, úprava cesty u Zduchov od štrkového nánosu - 180,- €, výkopy rygolov u Garajov a u Zduchov - 1449,- €, vývoz štrku z ciest a dovoz štrku na cesty u Garajov a Zduchov -   240,68 €,  cement, oceľové U-čka na cestu u Zduchov a u Garajov - 279,03 €, rúrový priepust pri DD a ZŠ 1542,07 €, výkop ryhy u Zduchov a čistenie rigola pri kostole 177,60 €)</t>
    </r>
  </si>
  <si>
    <t>Špeciálne služby - geometrické plány - šatne, amfiteáter, cesta na amfiteáter</t>
  </si>
  <si>
    <t>Zariadenie, náradie a nádoby (naberačka, príbory, termosky, rýchlovarná kanvica, tanier)</t>
  </si>
  <si>
    <t>Údržba budov, objektov alebo ich častí (výmena strešnej krytiny na starom OcÚ-17 863 €, lexan na prístrešky na starý OcÚ-210,64 €, zasklenie autob. zastávok pri pekárni, pri bare a pri firme KOVACO-396 €, výmena dlažby v chodbe starého OcÚ-407,06 €, montáž vodomeru na starom OcÚ-7€, montáž prístreškov 400,- €)</t>
  </si>
  <si>
    <t>Dohody: vodovod-630,50 €,odvoz škridly od starého OcÚ-161,99€</t>
  </si>
  <si>
    <t>Materiál - iné (vedro, mop, materiál na fontánu, reflexné prvky na palisády, hadica na pec v kotolni, ochranné filce na stoličky, materiál na opravu dverí do sály, dopravné značky, betónový kôš)</t>
  </si>
  <si>
    <t>08.2.0</t>
  </si>
  <si>
    <t>634004</t>
  </si>
  <si>
    <t>Telovýchovná jednota Partizán</t>
  </si>
  <si>
    <t>8</t>
  </si>
  <si>
    <t>Náboženské, zdravotnícke a sociálne služby</t>
  </si>
  <si>
    <t>Kolumbárium</t>
  </si>
  <si>
    <t>08.4.0</t>
  </si>
  <si>
    <t>Dom smútku</t>
  </si>
  <si>
    <t>635004</t>
  </si>
  <si>
    <t>Zdravotné stredisko</t>
  </si>
  <si>
    <t>07.6.0</t>
  </si>
  <si>
    <t>Opatrovateľská služba</t>
  </si>
  <si>
    <t>10.7.0</t>
  </si>
  <si>
    <t>Sociálne štátne dávky a pomoc</t>
  </si>
  <si>
    <t>642026</t>
  </si>
  <si>
    <t>642006</t>
  </si>
  <si>
    <t>Podprogram</t>
  </si>
  <si>
    <t>Program</t>
  </si>
  <si>
    <t>Prvok</t>
  </si>
  <si>
    <t>Funkč.kl.</t>
  </si>
  <si>
    <t>Plnenie %</t>
  </si>
  <si>
    <t>610</t>
  </si>
  <si>
    <t>Mzdy, platy</t>
  </si>
  <si>
    <t>Tarifný plat, osobný plat, základný plat, funkčný..</t>
  </si>
  <si>
    <t>620</t>
  </si>
  <si>
    <t>Poistné a príspevok do poisťovní</t>
  </si>
  <si>
    <t>VšZP</t>
  </si>
  <si>
    <t>Nemocenské poistenie</t>
  </si>
  <si>
    <t>Starobné poistenie</t>
  </si>
  <si>
    <t>Úrazové poistenie</t>
  </si>
  <si>
    <t>Invalidné poistenie</t>
  </si>
  <si>
    <t>Poistenie v nezamestnanosti</t>
  </si>
  <si>
    <t>Poistenie do rezervného fondu solidarity</t>
  </si>
  <si>
    <t>630</t>
  </si>
  <si>
    <t>Tovary a služby</t>
  </si>
  <si>
    <t>Všeobecný materiál</t>
  </si>
  <si>
    <t>Poistenie</t>
  </si>
  <si>
    <t>Špeciálne služby</t>
  </si>
  <si>
    <t>Stravovanie</t>
  </si>
  <si>
    <t>Prídel do sociálneho fondu</t>
  </si>
  <si>
    <t>Cestovné - tuzemské</t>
  </si>
  <si>
    <t xml:space="preserve">Hlavný kontrolór obce </t>
  </si>
  <si>
    <t>Tarifný, osobný, funkčný... plat</t>
  </si>
  <si>
    <t>Tarifný plat, osobný plat, základný plat, funkčný...</t>
  </si>
  <si>
    <t>Audit</t>
  </si>
  <si>
    <t>Údržba výpočtovej techniky</t>
  </si>
  <si>
    <t>Energie</t>
  </si>
  <si>
    <t>Vzdelávanie zamestnancov obce</t>
  </si>
  <si>
    <t>Informačný systém obce</t>
  </si>
  <si>
    <t>Energie, telekomunikačné a doruč. služby</t>
  </si>
  <si>
    <t>Tarifný plat - matrika</t>
  </si>
  <si>
    <t>SP - nemocenské poistenie</t>
  </si>
  <si>
    <t>SP - starobné poistenie</t>
  </si>
  <si>
    <t>SP - úrazové poistenie</t>
  </si>
  <si>
    <t>SP - invalidné poistenie</t>
  </si>
  <si>
    <t>SP - poistenie v nezamestnanosti</t>
  </si>
  <si>
    <t>SP - rezervný fond solidarity</t>
  </si>
  <si>
    <t>Cestovné náhrady - tuzemské</t>
  </si>
  <si>
    <t>Rutinná a štandardná údržba špec. strojov, prístr...</t>
  </si>
  <si>
    <t>Materiál</t>
  </si>
  <si>
    <t>Poplatky a odvody - zák. popl. za uloženie odpadu</t>
  </si>
  <si>
    <t>Pracovné odevy, obuv a pomôcky</t>
  </si>
  <si>
    <t>637020</t>
  </si>
  <si>
    <t>Finančné zúčtovanie</t>
  </si>
  <si>
    <t>Olej do auta</t>
  </si>
  <si>
    <r>
      <t>Ď</t>
    </r>
    <r>
      <rPr>
        <sz val="10"/>
        <rFont val="Arial CE"/>
        <family val="0"/>
      </rPr>
      <t>alšie poplatky banke</t>
    </r>
  </si>
  <si>
    <t>Daň z úroku</t>
  </si>
  <si>
    <r>
      <t xml:space="preserve">Poplatky </t>
    </r>
    <r>
      <rPr>
        <sz val="10"/>
        <rFont val="Arial CE"/>
        <family val="0"/>
      </rPr>
      <t xml:space="preserve">za vedenie bankového účtu                                                         </t>
    </r>
  </si>
  <si>
    <t>Transfery</t>
  </si>
  <si>
    <t>Členské</t>
  </si>
  <si>
    <t>Cestovné - tuzemské - kontrolór</t>
  </si>
  <si>
    <t>Knihy, časopisy, noviny</t>
  </si>
  <si>
    <t xml:space="preserve">Všeobecné služby </t>
  </si>
  <si>
    <t>Komunikačná infraštruktúra - internet</t>
  </si>
  <si>
    <t>Komunikačná infraštruktúra - doména web stránky</t>
  </si>
  <si>
    <t>Dohody</t>
  </si>
  <si>
    <t>Poplatky a odvody (ročná licencia za rozhlas)</t>
  </si>
  <si>
    <t>Poštové a telekomunikačné služby</t>
  </si>
  <si>
    <t>Obč. obrady - úrazové poistenie</t>
  </si>
  <si>
    <t>Konkurzy a súťaže</t>
  </si>
  <si>
    <t>Služby</t>
  </si>
  <si>
    <t>Odmeny pracovníkov mimopracovného pomeru</t>
  </si>
  <si>
    <t>Mzdy, platy..</t>
  </si>
  <si>
    <t>Matrika</t>
  </si>
  <si>
    <t>640</t>
  </si>
  <si>
    <t>625003 - SP - úrazové poistenie</t>
  </si>
  <si>
    <t>Druh</t>
  </si>
  <si>
    <t>111003</t>
  </si>
  <si>
    <t>Výnos dane z príjmov poukázaný územnej samospráve</t>
  </si>
  <si>
    <t>121001</t>
  </si>
  <si>
    <t>Z pozemkov - FO</t>
  </si>
  <si>
    <t>Z pozemkov - PO</t>
  </si>
  <si>
    <t>121002</t>
  </si>
  <si>
    <t>Zo stavieb - FO</t>
  </si>
  <si>
    <t>Zo stavieb - PO</t>
  </si>
  <si>
    <t>121003</t>
  </si>
  <si>
    <t>Z bytov a nebytových priestorov v bytovom dome</t>
  </si>
  <si>
    <t>133001</t>
  </si>
  <si>
    <t>Za psa</t>
  </si>
  <si>
    <t>133003</t>
  </si>
  <si>
    <t>Za nevýherné hracie prístroje</t>
  </si>
  <si>
    <t>133012</t>
  </si>
  <si>
    <t>Za užívanie verejného priestranstva</t>
  </si>
  <si>
    <t>133013</t>
  </si>
  <si>
    <t>212002</t>
  </si>
  <si>
    <t>212003</t>
  </si>
  <si>
    <t>221004</t>
  </si>
  <si>
    <t>Overenie fotokópie</t>
  </si>
  <si>
    <t>Overenie podpisu</t>
  </si>
  <si>
    <t>Stavebná správa</t>
  </si>
  <si>
    <t>Sobášny list</t>
  </si>
  <si>
    <t>Vnútorná správa</t>
  </si>
  <si>
    <t>Výrub drevín</t>
  </si>
  <si>
    <t>Register trestov</t>
  </si>
  <si>
    <t>223001</t>
  </si>
  <si>
    <t>služby Domu smútku, cintorínske poplatky</t>
  </si>
  <si>
    <t>Za vyhlášku v MR</t>
  </si>
  <si>
    <t>Predaj kukanádob</t>
  </si>
  <si>
    <t>Súpisné číslo</t>
  </si>
  <si>
    <t>Za opatrovateľskú službu</t>
  </si>
  <si>
    <t>223003</t>
  </si>
  <si>
    <t>229005</t>
  </si>
  <si>
    <t>242</t>
  </si>
  <si>
    <t>292012</t>
  </si>
  <si>
    <t>312001</t>
  </si>
  <si>
    <t>Dotácia - strava - hm. núdza</t>
  </si>
  <si>
    <t>Dotácia -  učebné pomôcky - hm. núdza</t>
  </si>
  <si>
    <t>Dotácia - Evidencia obyvateľstva</t>
  </si>
  <si>
    <t>Prenesené kompetencie pre ZŠ z KŠÚ</t>
  </si>
  <si>
    <t>Dotácia - stavebný úrad</t>
  </si>
  <si>
    <t>Dotácia - matrika</t>
  </si>
  <si>
    <t>2-kapitálový rozpočet</t>
  </si>
  <si>
    <t>233001</t>
  </si>
  <si>
    <t>43</t>
  </si>
  <si>
    <t>110</t>
  </si>
  <si>
    <t>Dane z príjmov a kapitálového majetku</t>
  </si>
  <si>
    <t>120</t>
  </si>
  <si>
    <t>Dane z  majetku</t>
  </si>
  <si>
    <t>130</t>
  </si>
  <si>
    <t>Daňové príjmy - dane za špecifické služby</t>
  </si>
  <si>
    <t>210</t>
  </si>
  <si>
    <t>Príjmy z podnikania a z vlastníctva majetku</t>
  </si>
  <si>
    <t>220</t>
  </si>
  <si>
    <t>Administratívne poplatky a iné poplatky a platby</t>
  </si>
  <si>
    <t>240</t>
  </si>
  <si>
    <t>Nedaňové príjmy - úroky VÚB</t>
  </si>
  <si>
    <t>290</t>
  </si>
  <si>
    <t xml:space="preserve">Iné nedaňové príjmy </t>
  </si>
  <si>
    <t>310</t>
  </si>
  <si>
    <t>Tuzemské bežné granty a transfery</t>
  </si>
  <si>
    <t>Bežný rozpočet</t>
  </si>
  <si>
    <t xml:space="preserve">Bežné príjmy </t>
  </si>
  <si>
    <t>Bežné výdavky</t>
  </si>
  <si>
    <t>Kapitálové príjmy</t>
  </si>
  <si>
    <t>Kapitálové výdavky</t>
  </si>
  <si>
    <t>Kapitálový rozpočet</t>
  </si>
  <si>
    <t>Príjmy celkom</t>
  </si>
  <si>
    <t>Výdavky celkom</t>
  </si>
  <si>
    <t>Celkový rozpočet</t>
  </si>
  <si>
    <t xml:space="preserve">Z toho: </t>
  </si>
  <si>
    <t>bežné výdavky:</t>
  </si>
  <si>
    <t>kapitálové výdavky:</t>
  </si>
  <si>
    <t>Poplatky a odvody (koncesionárske poplatky)</t>
  </si>
  <si>
    <t>Stravovanie (nákup stravných lístkov)</t>
  </si>
  <si>
    <t>Občianske obrady</t>
  </si>
  <si>
    <t>Mzdy a odvody do poisťovní</t>
  </si>
  <si>
    <t>Vodné, stočné (voda - OcÚ)</t>
  </si>
  <si>
    <t>Odvody do poisťovní - matrika</t>
  </si>
  <si>
    <t>Tovary a služby - matrika</t>
  </si>
  <si>
    <t>Poplatky a odvody (ročná licencia na zvonkohru)</t>
  </si>
  <si>
    <t>Energie - el. energia Dom smútku</t>
  </si>
  <si>
    <t>Energie (el. energia)</t>
  </si>
  <si>
    <t>Transfery organizáciám (strava a učebné pomôcky - hmotná núdza)</t>
  </si>
  <si>
    <t>Za kopírovanie, použitie telefónu a faxu</t>
  </si>
  <si>
    <t>Za stravné (od zamestnancov)</t>
  </si>
  <si>
    <t>Materská škola</t>
  </si>
  <si>
    <t>09.1.1.1</t>
  </si>
  <si>
    <t>Základná škola</t>
  </si>
  <si>
    <t>09.5.0.1</t>
  </si>
  <si>
    <t>09.6.0.1</t>
  </si>
  <si>
    <t>Výdajná školská jedáleň</t>
  </si>
  <si>
    <t>P1</t>
  </si>
  <si>
    <t>P2</t>
  </si>
  <si>
    <t>P3</t>
  </si>
  <si>
    <t>P4</t>
  </si>
  <si>
    <t>P5</t>
  </si>
  <si>
    <t>P6</t>
  </si>
  <si>
    <t>P7</t>
  </si>
  <si>
    <t>P8</t>
  </si>
  <si>
    <t>(predaj pozemkov)</t>
  </si>
  <si>
    <t>Z toho:</t>
  </si>
  <si>
    <t>Za znečisťovanie ovzdušia (Kovaco, ZŠ, Drevstav)</t>
  </si>
  <si>
    <t>Tovary a služby (bankové poplatky)</t>
  </si>
  <si>
    <t>632004</t>
  </si>
  <si>
    <t xml:space="preserve">Prenájom starého OcÚ - Ďatková </t>
  </si>
  <si>
    <t xml:space="preserve">Prenájom starého OcÚ -Garajová </t>
  </si>
  <si>
    <t>Poplatky - matrika</t>
  </si>
  <si>
    <t xml:space="preserve">Z predaja pozemkov </t>
  </si>
  <si>
    <t>Propagácia, marketing a služby občanom - rozhlas</t>
  </si>
  <si>
    <t>Plne-nie %</t>
  </si>
  <si>
    <t>Náboženské, zdravot. a soc. služby - kolumbárium</t>
  </si>
  <si>
    <t>Úmrtný list</t>
  </si>
  <si>
    <t>Potvrdenie o trvalom pobyte</t>
  </si>
  <si>
    <t>Za porušenie predpisov</t>
  </si>
  <si>
    <t>Vstupné - DFF</t>
  </si>
  <si>
    <t>Príjmové finančné operácie</t>
  </si>
  <si>
    <t>46</t>
  </si>
  <si>
    <t>Prevod z rezervného fondu obce</t>
  </si>
  <si>
    <t>Benzín do auta</t>
  </si>
  <si>
    <t>610+620</t>
  </si>
  <si>
    <t>Všeobecné služby</t>
  </si>
  <si>
    <t xml:space="preserve">Transfer na spoločný stavebný úrad </t>
  </si>
  <si>
    <t>Poštovné - stavebný úrad</t>
  </si>
  <si>
    <t>633015</t>
  </si>
  <si>
    <t>Palivá do kosačky, do píly (benzín, olej)</t>
  </si>
  <si>
    <t>Tovary a služby - DFF</t>
  </si>
  <si>
    <t>454001</t>
  </si>
  <si>
    <t>prevod prostriedkov z rezervného fondu na bežný účet</t>
  </si>
  <si>
    <t>Príjmy ZŠ s MŠ</t>
  </si>
  <si>
    <t>Pred poslednou úpravou</t>
  </si>
  <si>
    <t>Z prenajatých hrobových miest</t>
  </si>
  <si>
    <t>312008</t>
  </si>
  <si>
    <t>11H</t>
  </si>
  <si>
    <t>Oprava a údržba rozhlasu</t>
  </si>
  <si>
    <t>Tarifný plat</t>
  </si>
  <si>
    <t>Tarifný plat (parky) - z ESF - podľa §50i</t>
  </si>
  <si>
    <t>Tarifný plat (parky) - zo ŠR pri ESF - podľa §50i</t>
  </si>
  <si>
    <t>Tarifný plat (parky) - z obce - podľa §50i</t>
  </si>
  <si>
    <t>Dohody - púšťanie hudby v Dome smútku</t>
  </si>
  <si>
    <t>Jednorazová soc. výpomoc a jednoraz. príspevky</t>
  </si>
  <si>
    <t>SPOLU PRÍJMY (obec+škola):</t>
  </si>
  <si>
    <t>Rodný list</t>
  </si>
  <si>
    <t>222003</t>
  </si>
  <si>
    <t>Recykling</t>
  </si>
  <si>
    <t>Dotácia - cestná doprava</t>
  </si>
  <si>
    <t>Dotácia - životné prostredie</t>
  </si>
  <si>
    <t>Bežné príjmy obce</t>
  </si>
  <si>
    <t>Voda - Dom smútku</t>
  </si>
  <si>
    <t>623</t>
  </si>
  <si>
    <t>627</t>
  </si>
  <si>
    <t>Príspevok do DDP</t>
  </si>
  <si>
    <t>Telefón</t>
  </si>
  <si>
    <t>Kancelárske potreby</t>
  </si>
  <si>
    <t>637011</t>
  </si>
  <si>
    <t>635009</t>
  </si>
  <si>
    <t>710</t>
  </si>
  <si>
    <t>620 - Odvody do poisťovní</t>
  </si>
  <si>
    <t>Kronika, web stránka</t>
  </si>
  <si>
    <t>Miestny rozhlas</t>
  </si>
  <si>
    <t>717002</t>
  </si>
  <si>
    <t>Školská knižnica prístupná pre verejnosť</t>
  </si>
  <si>
    <t>MSKC - Tovary a služby</t>
  </si>
  <si>
    <t>Prenájom Spoločensko-kultúrneho centra</t>
  </si>
  <si>
    <t>212004</t>
  </si>
  <si>
    <t>Prenájom svadobky (riadu)</t>
  </si>
  <si>
    <t>633001</t>
  </si>
  <si>
    <t>Spoločenské a kult. podujatia v obci V. Lehota</t>
  </si>
  <si>
    <t>Za upratanie priestorov MSKC po akcii</t>
  </si>
  <si>
    <t>11T1</t>
  </si>
  <si>
    <t>Dotácia - MOS - z Eur. soc. fondu</t>
  </si>
  <si>
    <t>11T2</t>
  </si>
  <si>
    <t>Dotácia - MOS - zo ŠR</t>
  </si>
  <si>
    <t>Dotácia §50i - z Eur. soc. fondu</t>
  </si>
  <si>
    <t>Dotácia - §50i - zo ŠR</t>
  </si>
  <si>
    <t>637034</t>
  </si>
  <si>
    <t>Detský folklórny festival</t>
  </si>
  <si>
    <t xml:space="preserve">Údržba budov, objektov a ich častí </t>
  </si>
  <si>
    <t>Kultúra a šport (MSKC a telocvičňa)</t>
  </si>
  <si>
    <t>637013</t>
  </si>
  <si>
    <t>Ošatné</t>
  </si>
  <si>
    <t>Všeob. materiál - kukanádoby</t>
  </si>
  <si>
    <t>kapitálové výd.:</t>
  </si>
  <si>
    <t>642002</t>
  </si>
  <si>
    <t>Transfery n.o. poskytujúcej všeob. prosp. služby</t>
  </si>
  <si>
    <t>SP - úrazové poistenie (z dohôd)</t>
  </si>
  <si>
    <t>Elektrická energia - MSKC</t>
  </si>
  <si>
    <t>Pelety</t>
  </si>
  <si>
    <t>Vodné, stočné</t>
  </si>
  <si>
    <t>Materiál - čistiace prostriedky</t>
  </si>
  <si>
    <t>Realizácia nových stavieb - telocvičňa</t>
  </si>
  <si>
    <t>ZŠ - prostriedky zo štátneho rozpočtu</t>
  </si>
  <si>
    <t>Tovary a služby - ostatné spoloč. a kult. poduj.</t>
  </si>
  <si>
    <t>Ostatné spoločenské a kultúrne podujatia</t>
  </si>
  <si>
    <t>Karty, známky, popl. (ročná diaľničná známka)</t>
  </si>
  <si>
    <t>Vodné, stočné (voda - starý OcÚ)</t>
  </si>
  <si>
    <t xml:space="preserve">VšZP </t>
  </si>
  <si>
    <t>637002</t>
  </si>
  <si>
    <t>Softvér</t>
  </si>
  <si>
    <t xml:space="preserve">Tovary a služby </t>
  </si>
  <si>
    <t>Ekon.kl.</t>
  </si>
  <si>
    <t>Zdroj</t>
  </si>
  <si>
    <t>Názov</t>
  </si>
  <si>
    <t>Schválený</t>
  </si>
  <si>
    <t>Upravený</t>
  </si>
  <si>
    <t>Čerpanie</t>
  </si>
  <si>
    <t/>
  </si>
  <si>
    <t>Výdaje</t>
  </si>
  <si>
    <t>1</t>
  </si>
  <si>
    <t>Riadenie, organizácia a administratíva (správa obce)</t>
  </si>
  <si>
    <t>01.1.1.6</t>
  </si>
  <si>
    <t>611</t>
  </si>
  <si>
    <t>41</t>
  </si>
  <si>
    <t>621</t>
  </si>
  <si>
    <t>625001</t>
  </si>
  <si>
    <t>625002</t>
  </si>
  <si>
    <t>625003</t>
  </si>
  <si>
    <t>625004</t>
  </si>
  <si>
    <t>625005</t>
  </si>
  <si>
    <t>625007</t>
  </si>
  <si>
    <t>633006</t>
  </si>
  <si>
    <t>633009</t>
  </si>
  <si>
    <t>633010</t>
  </si>
  <si>
    <t>633016</t>
  </si>
  <si>
    <t>634001</t>
  </si>
  <si>
    <t>634002</t>
  </si>
  <si>
    <t>634003</t>
  </si>
  <si>
    <t>634005</t>
  </si>
  <si>
    <t>637004</t>
  </si>
  <si>
    <t>637005</t>
  </si>
  <si>
    <t>637012</t>
  </si>
  <si>
    <t>637014</t>
  </si>
  <si>
    <t>637016</t>
  </si>
  <si>
    <t>637026</t>
  </si>
  <si>
    <t>637027</t>
  </si>
  <si>
    <t>01.1.2</t>
  </si>
  <si>
    <t>632003</t>
  </si>
  <si>
    <t>631001</t>
  </si>
  <si>
    <t>111</t>
  </si>
  <si>
    <t>2</t>
  </si>
  <si>
    <t>Palivo, mazivá, oleje ...</t>
  </si>
  <si>
    <t>Verejné priestranstvá - parky</t>
  </si>
  <si>
    <t>Poistné do VšZP - z ESF - §50i</t>
  </si>
  <si>
    <t>Poistné do VšZP - zo ŠR pri ESF</t>
  </si>
  <si>
    <t>Poistné do VšZP - z obce-§50i</t>
  </si>
  <si>
    <t>Poistné Dôvera ZP - z ESF - §50i</t>
  </si>
  <si>
    <t>Poistné Dôvera ZP - zo ŠR pri ESF</t>
  </si>
  <si>
    <t>Poistné Dôvera ZP - z obce-§50i</t>
  </si>
  <si>
    <t>SP - nemocenské poistenie - z ESF - §50i</t>
  </si>
  <si>
    <t>SP - nemocenské poistenie - zo ŠR pri ESF</t>
  </si>
  <si>
    <t>SP - nemocenské poistenie - z obce-§50i</t>
  </si>
  <si>
    <t>SP - starobné poistenie - z ESF - §50i</t>
  </si>
  <si>
    <t>SP - starobné poistenie - zo ŠR pri ESF</t>
  </si>
  <si>
    <t>SP - starobné poistenie - z obce-§50i</t>
  </si>
  <si>
    <t>SP - úrazové poistenie - z ESF - §50i</t>
  </si>
  <si>
    <t>SP - úrazové poistenie - zo ŠR pri ESF</t>
  </si>
  <si>
    <t>SP - úrazové poistenie - z obce-§50i</t>
  </si>
  <si>
    <t>SP - invalidné poistenie - z ESF - §50i</t>
  </si>
  <si>
    <t>SP - invalidné poistenie - zo ŠR pri ESF</t>
  </si>
  <si>
    <t>SP - invalidné poistenie - z obce-§50i</t>
  </si>
  <si>
    <t>SP - poistenie v nezamestnanosti - z ESF - §50i</t>
  </si>
  <si>
    <t>SP - poistenie v nezamestnanosti - zo ŠR pri ESF</t>
  </si>
  <si>
    <t>SP - poistenie v nezamestnanosti - z obce-§50i</t>
  </si>
  <si>
    <t>SP - poistenie do RF solidarity - z ESF - §50i</t>
  </si>
  <si>
    <t>SP - poistenie do RF solidarity - zo ŠR pri ESF</t>
  </si>
  <si>
    <t>SP - poistenie do RF solidarity - z obce-§50i</t>
  </si>
  <si>
    <t xml:space="preserve">Dohody </t>
  </si>
  <si>
    <t>Menšie obecné služby - aktivačné práce</t>
  </si>
  <si>
    <t xml:space="preserve">Oprava, údržba budov, objektov... </t>
  </si>
  <si>
    <t>Štúdie, expertízy, posudky</t>
  </si>
  <si>
    <t xml:space="preserve">Úrazové poistenie aktiv. pracovníkov </t>
  </si>
  <si>
    <t xml:space="preserve">Amfiteáter </t>
  </si>
  <si>
    <t>Cintorín</t>
  </si>
  <si>
    <t>Údržba cintorína</t>
  </si>
  <si>
    <t>Tovary a služby - cintorín</t>
  </si>
  <si>
    <t>Kapitálové výdavky - realizácia nových stavieb</t>
  </si>
  <si>
    <t>SP - Úrazové poistné - DFF</t>
  </si>
  <si>
    <t xml:space="preserve">Benzín do auta </t>
  </si>
  <si>
    <t>Prepravné a nájom dopr. prostriedkov</t>
  </si>
  <si>
    <t xml:space="preserve">Konkurzy, súťaže </t>
  </si>
  <si>
    <t>Kultúrne leto</t>
  </si>
  <si>
    <t>Za komunálny odpad - FO</t>
  </si>
  <si>
    <t>Za komunálny odpad - PO</t>
  </si>
  <si>
    <t>Z vkladov - bežný účet</t>
  </si>
  <si>
    <t>Z vkladov - dotačný účet</t>
  </si>
  <si>
    <t>Z vkladov - účet rezervného fondu</t>
  </si>
  <si>
    <t>Vzdelávacie poukazy z KŠÚ</t>
  </si>
  <si>
    <r>
      <t xml:space="preserve">Servis, údržba, opravy auta - </t>
    </r>
    <r>
      <rPr>
        <sz val="9"/>
        <rFont val="Arial CE"/>
        <family val="0"/>
      </rPr>
      <t>2x prezutie pneumatík, STK, oprava a údržba auta</t>
    </r>
  </si>
  <si>
    <t>Dohody - kúrenie, administr. práce</t>
  </si>
  <si>
    <r>
      <t xml:space="preserve">Poštové služby a telekomunikačné služby </t>
    </r>
    <r>
      <rPr>
        <sz val="9"/>
        <rFont val="Arial CE"/>
        <family val="0"/>
      </rPr>
      <t>(poplatky za bankové výpisy)</t>
    </r>
  </si>
  <si>
    <t>SODB 2011 - Sčítanie obyv., domov a bytov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</si>
</sst>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  <numFmt numFmtId="166" formatCode="#,##0\ [$€-1]"/>
    <numFmt numFmtId="167" formatCode="#,##0\ &quot;Sk&quot;"/>
    <numFmt numFmtId="168" formatCode="[$-41B]d\.\ mmmm\ yyyy"/>
    <numFmt numFmtId="169" formatCode="0.000000"/>
    <numFmt numFmtId="170" formatCode="0.00000"/>
    <numFmt numFmtId="171" formatCode="0.0000"/>
    <numFmt numFmtId="172" formatCode="0.000"/>
    <numFmt numFmtId="173" formatCode="0.0000E+00"/>
    <numFmt numFmtId="174" formatCode="0.000E+00"/>
    <numFmt numFmtId="175" formatCode="0.0E+00"/>
    <numFmt numFmtId="176" formatCode="0E+00"/>
    <numFmt numFmtId="177" formatCode="#,##0.00\ [$€-1]"/>
    <numFmt numFmtId="178" formatCode="#,##0.00\ [$€-1];[Red]\-#,##0.00\ [$€-1]"/>
    <numFmt numFmtId="179" formatCode="000\ 00"/>
    <numFmt numFmtId="180" formatCode="#,##0.00\ &quot;€&quot;;[Red]\-#,##0.00\ &quot;€&quot;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.5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i/>
      <u val="single"/>
      <sz val="10"/>
      <name val="Arial CE"/>
      <family val="0"/>
    </font>
    <font>
      <sz val="10.5"/>
      <name val="Arial CE"/>
      <family val="0"/>
    </font>
    <font>
      <b/>
      <sz val="10"/>
      <color indexed="10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name val="Arial CE"/>
      <family val="0"/>
    </font>
    <font>
      <sz val="14"/>
      <name val="Arial CE"/>
      <family val="0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b/>
      <sz val="16"/>
      <name val="Arial CE"/>
      <family val="0"/>
    </font>
    <font>
      <sz val="16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6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49" fontId="1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49" fontId="0" fillId="0" borderId="13" xfId="0" applyNumberFormat="1" applyBorder="1" applyAlignment="1">
      <alignment/>
    </xf>
    <xf numFmtId="49" fontId="1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1" fillId="19" borderId="10" xfId="0" applyNumberFormat="1" applyFont="1" applyFill="1" applyBorder="1" applyAlignment="1">
      <alignment/>
    </xf>
    <xf numFmtId="0" fontId="1" fillId="19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NumberForma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right"/>
    </xf>
    <xf numFmtId="49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49" fontId="1" fillId="19" borderId="22" xfId="0" applyNumberFormat="1" applyFont="1" applyFill="1" applyBorder="1" applyAlignment="1">
      <alignment/>
    </xf>
    <xf numFmtId="1" fontId="1" fillId="19" borderId="23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0" fontId="0" fillId="0" borderId="23" xfId="0" applyNumberFormat="1" applyBorder="1" applyAlignment="1">
      <alignment horizontal="right"/>
    </xf>
    <xf numFmtId="3" fontId="1" fillId="0" borderId="23" xfId="0" applyNumberFormat="1" applyFont="1" applyBorder="1" applyAlignment="1">
      <alignment horizontal="right" wrapText="1"/>
    </xf>
    <xf numFmtId="0" fontId="1" fillId="0" borderId="23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/>
    </xf>
    <xf numFmtId="1" fontId="1" fillId="0" borderId="23" xfId="0" applyNumberFormat="1" applyFont="1" applyBorder="1" applyAlignment="1">
      <alignment horizontal="right"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/>
    </xf>
    <xf numFmtId="0" fontId="0" fillId="0" borderId="25" xfId="0" applyNumberFormat="1" applyBorder="1" applyAlignment="1">
      <alignment horizontal="right"/>
    </xf>
    <xf numFmtId="49" fontId="0" fillId="0" borderId="10" xfId="0" applyNumberFormat="1" applyBorder="1" applyAlignment="1">
      <alignment wrapText="1"/>
    </xf>
    <xf numFmtId="49" fontId="1" fillId="0" borderId="26" xfId="0" applyNumberFormat="1" applyFont="1" applyBorder="1" applyAlignment="1">
      <alignment/>
    </xf>
    <xf numFmtId="49" fontId="1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9" fontId="0" fillId="0" borderId="28" xfId="0" applyNumberFormat="1" applyBorder="1" applyAlignment="1">
      <alignment/>
    </xf>
    <xf numFmtId="49" fontId="2" fillId="19" borderId="22" xfId="0" applyNumberFormat="1" applyFont="1" applyFill="1" applyBorder="1" applyAlignment="1">
      <alignment/>
    </xf>
    <xf numFmtId="49" fontId="2" fillId="19" borderId="10" xfId="0" applyNumberFormat="1" applyFont="1" applyFill="1" applyBorder="1" applyAlignment="1">
      <alignment/>
    </xf>
    <xf numFmtId="0" fontId="2" fillId="19" borderId="10" xfId="0" applyFont="1" applyFill="1" applyBorder="1" applyAlignment="1">
      <alignment/>
    </xf>
    <xf numFmtId="0" fontId="2" fillId="0" borderId="0" xfId="0" applyFont="1" applyFill="1" applyAlignment="1">
      <alignment/>
    </xf>
    <xf numFmtId="49" fontId="1" fillId="0" borderId="22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29" xfId="0" applyNumberFormat="1" applyFont="1" applyFill="1" applyBorder="1" applyAlignment="1">
      <alignment horizontal="left"/>
    </xf>
    <xf numFmtId="49" fontId="1" fillId="0" borderId="29" xfId="0" applyNumberFormat="1" applyFont="1" applyFill="1" applyBorder="1" applyAlignment="1">
      <alignment/>
    </xf>
    <xf numFmtId="4" fontId="1" fillId="0" borderId="29" xfId="0" applyNumberFormat="1" applyFont="1" applyFill="1" applyBorder="1" applyAlignment="1">
      <alignment horizontal="right"/>
    </xf>
    <xf numFmtId="49" fontId="0" fillId="0" borderId="22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49" fontId="1" fillId="19" borderId="10" xfId="0" applyNumberFormat="1" applyFont="1" applyFill="1" applyBorder="1" applyAlignment="1">
      <alignment wrapText="1"/>
    </xf>
    <xf numFmtId="1" fontId="2" fillId="19" borderId="23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164" fontId="1" fillId="19" borderId="23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1" fontId="1" fillId="0" borderId="23" xfId="0" applyNumberFormat="1" applyFont="1" applyBorder="1" applyAlignment="1">
      <alignment horizontal="right"/>
    </xf>
    <xf numFmtId="49" fontId="2" fillId="19" borderId="24" xfId="0" applyNumberFormat="1" applyFont="1" applyFill="1" applyBorder="1" applyAlignment="1">
      <alignment/>
    </xf>
    <xf numFmtId="49" fontId="2" fillId="19" borderId="25" xfId="0" applyNumberFormat="1" applyFont="1" applyFill="1" applyBorder="1" applyAlignment="1">
      <alignment/>
    </xf>
    <xf numFmtId="3" fontId="2" fillId="19" borderId="25" xfId="0" applyNumberFormat="1" applyFont="1" applyFill="1" applyBorder="1" applyAlignment="1">
      <alignment horizontal="right"/>
    </xf>
    <xf numFmtId="0" fontId="3" fillId="19" borderId="0" xfId="0" applyFont="1" applyFill="1" applyAlignment="1">
      <alignment/>
    </xf>
    <xf numFmtId="49" fontId="2" fillId="19" borderId="11" xfId="0" applyNumberFormat="1" applyFont="1" applyFill="1" applyBorder="1" applyAlignment="1">
      <alignment/>
    </xf>
    <xf numFmtId="49" fontId="2" fillId="19" borderId="12" xfId="0" applyNumberFormat="1" applyFont="1" applyFill="1" applyBorder="1" applyAlignment="1">
      <alignment/>
    </xf>
    <xf numFmtId="49" fontId="2" fillId="19" borderId="12" xfId="0" applyNumberFormat="1" applyFont="1" applyFill="1" applyBorder="1" applyAlignment="1">
      <alignment wrapText="1"/>
    </xf>
    <xf numFmtId="4" fontId="2" fillId="19" borderId="12" xfId="0" applyNumberFormat="1" applyFont="1" applyFill="1" applyBorder="1" applyAlignment="1">
      <alignment/>
    </xf>
    <xf numFmtId="1" fontId="2" fillId="19" borderId="3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0" fillId="0" borderId="0" xfId="0" applyNumberFormat="1" applyFill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0" fillId="0" borderId="22" xfId="0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3" fontId="2" fillId="19" borderId="10" xfId="0" applyNumberFormat="1" applyFont="1" applyFill="1" applyBorder="1" applyAlignment="1">
      <alignment/>
    </xf>
    <xf numFmtId="0" fontId="2" fillId="19" borderId="0" xfId="0" applyFont="1" applyFill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2" fillId="19" borderId="28" xfId="0" applyNumberFormat="1" applyFont="1" applyFill="1" applyBorder="1" applyAlignment="1">
      <alignment/>
    </xf>
    <xf numFmtId="49" fontId="2" fillId="19" borderId="15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/>
    </xf>
    <xf numFmtId="49" fontId="0" fillId="0" borderId="22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2" fillId="19" borderId="32" xfId="0" applyNumberFormat="1" applyFont="1" applyFill="1" applyBorder="1" applyAlignment="1">
      <alignment/>
    </xf>
    <xf numFmtId="3" fontId="2" fillId="19" borderId="15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3" fontId="1" fillId="0" borderId="2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23" xfId="0" applyNumberFormat="1" applyFont="1" applyBorder="1" applyAlignment="1">
      <alignment wrapText="1"/>
    </xf>
    <xf numFmtId="0" fontId="0" fillId="0" borderId="33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49" fontId="1" fillId="24" borderId="22" xfId="0" applyNumberFormat="1" applyFont="1" applyFill="1" applyBorder="1" applyAlignment="1">
      <alignment/>
    </xf>
    <xf numFmtId="49" fontId="1" fillId="24" borderId="10" xfId="0" applyNumberFormat="1" applyFont="1" applyFill="1" applyBorder="1" applyAlignment="1">
      <alignment/>
    </xf>
    <xf numFmtId="49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0" xfId="0" applyFont="1" applyFill="1" applyAlignment="1">
      <alignment/>
    </xf>
    <xf numFmtId="49" fontId="0" fillId="24" borderId="10" xfId="0" applyNumberFormat="1" applyFill="1" applyBorder="1" applyAlignment="1">
      <alignment/>
    </xf>
    <xf numFmtId="49" fontId="6" fillId="0" borderId="22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0" xfId="0" applyFont="1" applyFill="1" applyAlignment="1">
      <alignment/>
    </xf>
    <xf numFmtId="1" fontId="6" fillId="0" borderId="23" xfId="0" applyNumberFormat="1" applyFont="1" applyBorder="1" applyAlignment="1">
      <alignment/>
    </xf>
    <xf numFmtId="0" fontId="6" fillId="0" borderId="0" xfId="0" applyFont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49" fontId="0" fillId="0" borderId="25" xfId="0" applyNumberFormat="1" applyFill="1" applyBorder="1" applyAlignment="1">
      <alignment/>
    </xf>
    <xf numFmtId="0" fontId="0" fillId="0" borderId="25" xfId="0" applyFont="1" applyBorder="1" applyAlignment="1">
      <alignment/>
    </xf>
    <xf numFmtId="49" fontId="0" fillId="0" borderId="25" xfId="0" applyNumberFormat="1" applyFill="1" applyBorder="1" applyAlignment="1">
      <alignment wrapText="1"/>
    </xf>
    <xf numFmtId="0" fontId="0" fillId="0" borderId="25" xfId="0" applyNumberFormat="1" applyFont="1" applyFill="1" applyBorder="1" applyAlignment="1">
      <alignment horizontal="right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49" fontId="0" fillId="0" borderId="42" xfId="0" applyNumberFormat="1" applyFont="1" applyBorder="1" applyAlignment="1">
      <alignment/>
    </xf>
    <xf numFmtId="49" fontId="0" fillId="0" borderId="33" xfId="0" applyNumberFormat="1" applyFont="1" applyBorder="1" applyAlignment="1">
      <alignment/>
    </xf>
    <xf numFmtId="2" fontId="0" fillId="0" borderId="10" xfId="0" applyNumberFormat="1" applyBorder="1" applyAlignment="1">
      <alignment horizontal="right"/>
    </xf>
    <xf numFmtId="2" fontId="2" fillId="19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 horizontal="right"/>
    </xf>
    <xf numFmtId="1" fontId="0" fillId="0" borderId="10" xfId="0" applyNumberFormat="1" applyFont="1" applyFill="1" applyBorder="1" applyAlignment="1">
      <alignment/>
    </xf>
    <xf numFmtId="3" fontId="0" fillId="0" borderId="21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right"/>
    </xf>
    <xf numFmtId="49" fontId="9" fillId="0" borderId="22" xfId="0" applyNumberFormat="1" applyFont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 wrapText="1"/>
    </xf>
    <xf numFmtId="49" fontId="0" fillId="0" borderId="10" xfId="0" applyNumberFormat="1" applyFont="1" applyBorder="1" applyAlignment="1">
      <alignment/>
    </xf>
    <xf numFmtId="49" fontId="0" fillId="19" borderId="10" xfId="0" applyNumberFormat="1" applyFont="1" applyFill="1" applyBorder="1" applyAlignment="1">
      <alignment/>
    </xf>
    <xf numFmtId="1" fontId="0" fillId="19" borderId="23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right"/>
    </xf>
    <xf numFmtId="1" fontId="0" fillId="0" borderId="23" xfId="0" applyNumberFormat="1" applyFont="1" applyBorder="1" applyAlignment="1">
      <alignment horizontal="right"/>
    </xf>
    <xf numFmtId="49" fontId="1" fillId="0" borderId="10" xfId="0" applyNumberFormat="1" applyFont="1" applyFill="1" applyBorder="1" applyAlignment="1">
      <alignment/>
    </xf>
    <xf numFmtId="0" fontId="10" fillId="0" borderId="10" xfId="0" applyNumberFormat="1" applyFont="1" applyBorder="1" applyAlignment="1">
      <alignment horizontal="left" vertical="top" wrapText="1" shrinkToFit="1"/>
    </xf>
    <xf numFmtId="49" fontId="10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0" fillId="0" borderId="15" xfId="0" applyNumberFormat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10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0" fontId="0" fillId="0" borderId="2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right"/>
    </xf>
    <xf numFmtId="49" fontId="0" fillId="0" borderId="25" xfId="0" applyNumberFormat="1" applyFont="1" applyBorder="1" applyAlignment="1">
      <alignment/>
    </xf>
    <xf numFmtId="49" fontId="1" fillId="0" borderId="0" xfId="0" applyNumberFormat="1" applyFont="1" applyBorder="1" applyAlignment="1">
      <alignment wrapText="1"/>
    </xf>
    <xf numFmtId="49" fontId="1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 wrapText="1"/>
    </xf>
    <xf numFmtId="0" fontId="0" fillId="0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3" fontId="0" fillId="0" borderId="10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49" fontId="0" fillId="0" borderId="10" xfId="0" applyNumberFormat="1" applyFill="1" applyBorder="1" applyAlignment="1">
      <alignment wrapText="1"/>
    </xf>
    <xf numFmtId="49" fontId="1" fillId="0" borderId="20" xfId="0" applyNumberFormat="1" applyFont="1" applyBorder="1" applyAlignment="1">
      <alignment horizontal="center" wrapText="1"/>
    </xf>
    <xf numFmtId="49" fontId="0" fillId="0" borderId="25" xfId="0" applyNumberFormat="1" applyFont="1" applyBorder="1" applyAlignment="1">
      <alignment wrapText="1"/>
    </xf>
    <xf numFmtId="0" fontId="0" fillId="0" borderId="25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right" wrapText="1"/>
    </xf>
    <xf numFmtId="49" fontId="1" fillId="0" borderId="21" xfId="0" applyNumberFormat="1" applyFont="1" applyBorder="1" applyAlignment="1">
      <alignment horizontal="right" wrapText="1"/>
    </xf>
    <xf numFmtId="1" fontId="1" fillId="19" borderId="23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25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25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43" xfId="0" applyNumberFormat="1" applyFont="1" applyBorder="1" applyAlignment="1">
      <alignment horizontal="right" wrapText="1"/>
    </xf>
    <xf numFmtId="49" fontId="1" fillId="0" borderId="44" xfId="0" applyNumberFormat="1" applyFont="1" applyBorder="1" applyAlignment="1">
      <alignment/>
    </xf>
    <xf numFmtId="4" fontId="1" fillId="0" borderId="45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9" fontId="10" fillId="0" borderId="15" xfId="0" applyNumberFormat="1" applyFont="1" applyBorder="1" applyAlignment="1">
      <alignment wrapText="1"/>
    </xf>
    <xf numFmtId="49" fontId="0" fillId="0" borderId="25" xfId="0" applyNumberFormat="1" applyBorder="1" applyAlignment="1">
      <alignment wrapText="1"/>
    </xf>
    <xf numFmtId="49" fontId="0" fillId="0" borderId="22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49" fontId="0" fillId="0" borderId="46" xfId="0" applyNumberFormat="1" applyBorder="1" applyAlignment="1">
      <alignment/>
    </xf>
    <xf numFmtId="49" fontId="1" fillId="0" borderId="33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0" fontId="0" fillId="0" borderId="47" xfId="0" applyNumberFormat="1" applyBorder="1" applyAlignment="1">
      <alignment horizontal="right"/>
    </xf>
    <xf numFmtId="49" fontId="0" fillId="0" borderId="15" xfId="0" applyNumberFormat="1" applyFont="1" applyBorder="1" applyAlignment="1">
      <alignment wrapText="1"/>
    </xf>
    <xf numFmtId="3" fontId="0" fillId="0" borderId="23" xfId="0" applyNumberFormat="1" applyFont="1" applyBorder="1" applyAlignment="1">
      <alignment horizontal="right" wrapText="1"/>
    </xf>
    <xf numFmtId="1" fontId="11" fillId="0" borderId="23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9" fontId="0" fillId="0" borderId="22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15" xfId="0" applyNumberFormat="1" applyFont="1" applyBorder="1" applyAlignment="1">
      <alignment horizontal="right"/>
    </xf>
    <xf numFmtId="49" fontId="1" fillId="0" borderId="28" xfId="0" applyNumberFormat="1" applyFont="1" applyBorder="1" applyAlignment="1">
      <alignment/>
    </xf>
    <xf numFmtId="49" fontId="1" fillId="0" borderId="46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46" xfId="0" applyNumberFormat="1" applyFont="1" applyBorder="1" applyAlignment="1">
      <alignment/>
    </xf>
    <xf numFmtId="2" fontId="1" fillId="19" borderId="23" xfId="0" applyNumberFormat="1" applyFont="1" applyFill="1" applyBorder="1" applyAlignment="1">
      <alignment/>
    </xf>
    <xf numFmtId="49" fontId="0" fillId="0" borderId="44" xfId="0" applyNumberFormat="1" applyBorder="1" applyAlignment="1">
      <alignment/>
    </xf>
    <xf numFmtId="49" fontId="0" fillId="0" borderId="14" xfId="0" applyNumberFormat="1" applyBorder="1" applyAlignment="1">
      <alignment/>
    </xf>
    <xf numFmtId="1" fontId="11" fillId="0" borderId="31" xfId="0" applyNumberFormat="1" applyFont="1" applyBorder="1" applyAlignment="1">
      <alignment horizontal="right"/>
    </xf>
    <xf numFmtId="0" fontId="0" fillId="0" borderId="31" xfId="0" applyNumberFormat="1" applyBorder="1" applyAlignment="1">
      <alignment horizontal="right"/>
    </xf>
    <xf numFmtId="49" fontId="6" fillId="19" borderId="10" xfId="0" applyNumberFormat="1" applyFont="1" applyFill="1" applyBorder="1" applyAlignment="1">
      <alignment/>
    </xf>
    <xf numFmtId="0" fontId="6" fillId="19" borderId="10" xfId="0" applyFont="1" applyFill="1" applyBorder="1" applyAlignment="1">
      <alignment/>
    </xf>
    <xf numFmtId="1" fontId="6" fillId="19" borderId="23" xfId="0" applyNumberFormat="1" applyFont="1" applyFill="1" applyBorder="1" applyAlignment="1">
      <alignment/>
    </xf>
    <xf numFmtId="0" fontId="6" fillId="19" borderId="10" xfId="0" applyNumberFormat="1" applyFont="1" applyFill="1" applyBorder="1" applyAlignment="1">
      <alignment horizontal="right"/>
    </xf>
    <xf numFmtId="1" fontId="6" fillId="19" borderId="23" xfId="0" applyNumberFormat="1" applyFont="1" applyFill="1" applyBorder="1" applyAlignment="1">
      <alignment horizontal="right"/>
    </xf>
    <xf numFmtId="49" fontId="0" fillId="0" borderId="15" xfId="0" applyNumberFormat="1" applyBorder="1" applyAlignment="1">
      <alignment wrapText="1"/>
    </xf>
    <xf numFmtId="49" fontId="12" fillId="0" borderId="22" xfId="0" applyNumberFormat="1" applyFont="1" applyFill="1" applyBorder="1" applyAlignment="1">
      <alignment/>
    </xf>
    <xf numFmtId="1" fontId="1" fillId="19" borderId="23" xfId="0" applyNumberFormat="1" applyFont="1" applyFill="1" applyBorder="1" applyAlignment="1">
      <alignment horizontal="right"/>
    </xf>
    <xf numFmtId="1" fontId="0" fillId="19" borderId="23" xfId="0" applyNumberFormat="1" applyFont="1" applyFill="1" applyBorder="1" applyAlignment="1">
      <alignment horizontal="right"/>
    </xf>
    <xf numFmtId="0" fontId="0" fillId="19" borderId="23" xfId="0" applyNumberFormat="1" applyFill="1" applyBorder="1" applyAlignment="1">
      <alignment horizontal="right"/>
    </xf>
    <xf numFmtId="1" fontId="1" fillId="19" borderId="23" xfId="0" applyNumberFormat="1" applyFont="1" applyFill="1" applyBorder="1" applyAlignment="1">
      <alignment horizontal="right"/>
    </xf>
    <xf numFmtId="49" fontId="1" fillId="19" borderId="21" xfId="0" applyNumberFormat="1" applyFont="1" applyFill="1" applyBorder="1" applyAlignment="1">
      <alignment horizontal="right" wrapText="1"/>
    </xf>
    <xf numFmtId="2" fontId="1" fillId="19" borderId="23" xfId="0" applyNumberFormat="1" applyFont="1" applyFill="1" applyBorder="1" applyAlignment="1">
      <alignment horizontal="right"/>
    </xf>
    <xf numFmtId="49" fontId="1" fillId="19" borderId="10" xfId="0" applyNumberFormat="1" applyFont="1" applyFill="1" applyBorder="1" applyAlignment="1">
      <alignment/>
    </xf>
    <xf numFmtId="0" fontId="1" fillId="19" borderId="10" xfId="0" applyNumberFormat="1" applyFont="1" applyFill="1" applyBorder="1" applyAlignment="1">
      <alignment horizontal="right"/>
    </xf>
    <xf numFmtId="49" fontId="2" fillId="0" borderId="22" xfId="0" applyNumberFormat="1" applyFont="1" applyFill="1" applyBorder="1" applyAlignment="1">
      <alignment/>
    </xf>
    <xf numFmtId="0" fontId="1" fillId="19" borderId="10" xfId="0" applyNumberFormat="1" applyFont="1" applyFill="1" applyBorder="1" applyAlignment="1">
      <alignment horizontal="right"/>
    </xf>
    <xf numFmtId="0" fontId="0" fillId="0" borderId="14" xfId="0" applyNumberFormat="1" applyBorder="1" applyAlignment="1">
      <alignment horizontal="right"/>
    </xf>
    <xf numFmtId="0" fontId="0" fillId="19" borderId="23" xfId="0" applyFill="1" applyBorder="1" applyAlignment="1">
      <alignment/>
    </xf>
    <xf numFmtId="2" fontId="0" fillId="19" borderId="23" xfId="0" applyNumberFormat="1" applyFill="1" applyBorder="1" applyAlignment="1">
      <alignment horizontal="right"/>
    </xf>
    <xf numFmtId="1" fontId="0" fillId="19" borderId="31" xfId="0" applyNumberFormat="1" applyFont="1" applyFill="1" applyBorder="1" applyAlignment="1">
      <alignment horizontal="right"/>
    </xf>
    <xf numFmtId="2" fontId="1" fillId="19" borderId="23" xfId="0" applyNumberFormat="1" applyFont="1" applyFill="1" applyBorder="1" applyAlignment="1">
      <alignment horizontal="right"/>
    </xf>
    <xf numFmtId="1" fontId="1" fillId="19" borderId="23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9" fontId="1" fillId="0" borderId="19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center" wrapText="1"/>
    </xf>
    <xf numFmtId="49" fontId="1" fillId="0" borderId="21" xfId="0" applyNumberFormat="1" applyFont="1" applyFill="1" applyBorder="1" applyAlignment="1">
      <alignment horizontal="right" wrapText="1"/>
    </xf>
    <xf numFmtId="0" fontId="0" fillId="19" borderId="45" xfId="0" applyNumberForma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left" wrapText="1"/>
    </xf>
    <xf numFmtId="3" fontId="0" fillId="0" borderId="23" xfId="0" applyNumberFormat="1" applyFont="1" applyBorder="1" applyAlignment="1">
      <alignment/>
    </xf>
    <xf numFmtId="1" fontId="2" fillId="19" borderId="23" xfId="0" applyNumberFormat="1" applyFont="1" applyFill="1" applyBorder="1" applyAlignment="1">
      <alignment/>
    </xf>
    <xf numFmtId="1" fontId="2" fillId="19" borderId="31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1" fillId="0" borderId="15" xfId="0" applyNumberFormat="1" applyFont="1" applyBorder="1" applyAlignment="1">
      <alignment wrapText="1"/>
    </xf>
    <xf numFmtId="4" fontId="1" fillId="0" borderId="15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1" fontId="0" fillId="0" borderId="23" xfId="0" applyNumberFormat="1" applyFont="1" applyFill="1" applyBorder="1" applyAlignment="1">
      <alignment horizontal="right"/>
    </xf>
    <xf numFmtId="49" fontId="0" fillId="0" borderId="48" xfId="0" applyNumberFormat="1" applyFont="1" applyFill="1" applyBorder="1" applyAlignment="1">
      <alignment/>
    </xf>
    <xf numFmtId="3" fontId="0" fillId="0" borderId="48" xfId="0" applyNumberFormat="1" applyFont="1" applyFill="1" applyBorder="1" applyAlignment="1">
      <alignment/>
    </xf>
    <xf numFmtId="1" fontId="0" fillId="0" borderId="47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48" xfId="0" applyNumberFormat="1" applyFont="1" applyFill="1" applyBorder="1" applyAlignment="1">
      <alignment/>
    </xf>
    <xf numFmtId="49" fontId="0" fillId="0" borderId="48" xfId="0" applyNumberFormat="1" applyFill="1" applyBorder="1" applyAlignment="1">
      <alignment/>
    </xf>
    <xf numFmtId="49" fontId="1" fillId="0" borderId="49" xfId="0" applyNumberFormat="1" applyFont="1" applyBorder="1" applyAlignment="1">
      <alignment/>
    </xf>
    <xf numFmtId="49" fontId="1" fillId="0" borderId="48" xfId="0" applyNumberFormat="1" applyFont="1" applyBorder="1" applyAlignment="1">
      <alignment/>
    </xf>
    <xf numFmtId="49" fontId="0" fillId="0" borderId="48" xfId="0" applyNumberFormat="1" applyFont="1" applyBorder="1" applyAlignment="1">
      <alignment/>
    </xf>
    <xf numFmtId="49" fontId="0" fillId="0" borderId="48" xfId="0" applyNumberFormat="1" applyBorder="1" applyAlignment="1">
      <alignment/>
    </xf>
    <xf numFmtId="0" fontId="0" fillId="0" borderId="48" xfId="0" applyNumberFormat="1" applyFont="1" applyBorder="1" applyAlignment="1">
      <alignment horizontal="right"/>
    </xf>
    <xf numFmtId="1" fontId="0" fillId="19" borderId="47" xfId="0" applyNumberFormat="1" applyFont="1" applyFill="1" applyBorder="1" applyAlignment="1">
      <alignment horizontal="right" wrapText="1"/>
    </xf>
    <xf numFmtId="1" fontId="0" fillId="19" borderId="23" xfId="0" applyNumberFormat="1" applyFont="1" applyFill="1" applyBorder="1" applyAlignment="1">
      <alignment horizontal="right" wrapText="1"/>
    </xf>
    <xf numFmtId="49" fontId="0" fillId="0" borderId="48" xfId="0" applyNumberFormat="1" applyBorder="1" applyAlignment="1">
      <alignment wrapText="1"/>
    </xf>
    <xf numFmtId="4" fontId="0" fillId="0" borderId="0" xfId="0" applyNumberFormat="1" applyAlignment="1">
      <alignment/>
    </xf>
    <xf numFmtId="179" fontId="0" fillId="0" borderId="10" xfId="0" applyNumberFormat="1" applyBorder="1" applyAlignment="1">
      <alignment horizontal="left" wrapText="1" shrinkToFit="1"/>
    </xf>
    <xf numFmtId="179" fontId="0" fillId="0" borderId="10" xfId="0" applyNumberFormat="1" applyBorder="1" applyAlignment="1">
      <alignment wrapText="1"/>
    </xf>
    <xf numFmtId="49" fontId="0" fillId="24" borderId="10" xfId="0" applyNumberFormat="1" applyFill="1" applyBorder="1" applyAlignment="1">
      <alignment wrapText="1"/>
    </xf>
    <xf numFmtId="3" fontId="1" fillId="0" borderId="10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0" fillId="0" borderId="44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1" fontId="0" fillId="0" borderId="45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49" fontId="1" fillId="0" borderId="20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1" fontId="1" fillId="0" borderId="21" xfId="0" applyNumberFormat="1" applyFont="1" applyFill="1" applyBorder="1" applyAlignment="1">
      <alignment/>
    </xf>
    <xf numFmtId="4" fontId="2" fillId="19" borderId="15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2" fontId="1" fillId="19" borderId="10" xfId="0" applyNumberFormat="1" applyFont="1" applyFill="1" applyBorder="1" applyAlignment="1">
      <alignment/>
    </xf>
    <xf numFmtId="4" fontId="2" fillId="19" borderId="25" xfId="0" applyNumberFormat="1" applyFont="1" applyFill="1" applyBorder="1" applyAlignment="1">
      <alignment horizontal="right"/>
    </xf>
    <xf numFmtId="4" fontId="2" fillId="19" borderId="10" xfId="0" applyNumberFormat="1" applyFont="1" applyFill="1" applyBorder="1" applyAlignment="1">
      <alignment/>
    </xf>
    <xf numFmtId="1" fontId="1" fillId="0" borderId="23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65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2" fontId="0" fillId="0" borderId="23" xfId="0" applyNumberFormat="1" applyFont="1" applyFill="1" applyBorder="1" applyAlignment="1">
      <alignment horizontal="right"/>
    </xf>
    <xf numFmtId="2" fontId="0" fillId="0" borderId="31" xfId="0" applyNumberFormat="1" applyFont="1" applyFill="1" applyBorder="1" applyAlignment="1">
      <alignment horizontal="right"/>
    </xf>
    <xf numFmtId="1" fontId="0" fillId="0" borderId="23" xfId="0" applyNumberFormat="1" applyFont="1" applyFill="1" applyBorder="1" applyAlignment="1">
      <alignment horizontal="right"/>
    </xf>
    <xf numFmtId="0" fontId="0" fillId="0" borderId="23" xfId="0" applyNumberFormat="1" applyFont="1" applyFill="1" applyBorder="1" applyAlignment="1">
      <alignment horizontal="right"/>
    </xf>
    <xf numFmtId="0" fontId="0" fillId="0" borderId="23" xfId="0" applyNumberFormat="1" applyFill="1" applyBorder="1" applyAlignment="1">
      <alignment horizontal="right"/>
    </xf>
    <xf numFmtId="1" fontId="1" fillId="0" borderId="23" xfId="0" applyNumberFormat="1" applyFont="1" applyFill="1" applyBorder="1" applyAlignment="1">
      <alignment horizontal="right"/>
    </xf>
    <xf numFmtId="2" fontId="1" fillId="0" borderId="23" xfId="0" applyNumberFormat="1" applyFont="1" applyFill="1" applyBorder="1" applyAlignment="1">
      <alignment horizontal="right"/>
    </xf>
    <xf numFmtId="0" fontId="0" fillId="0" borderId="23" xfId="0" applyFill="1" applyBorder="1" applyAlignment="1">
      <alignment/>
    </xf>
    <xf numFmtId="1" fontId="1" fillId="19" borderId="10" xfId="0" applyNumberFormat="1" applyFont="1" applyFill="1" applyBorder="1" applyAlignment="1">
      <alignment/>
    </xf>
    <xf numFmtId="2" fontId="0" fillId="0" borderId="32" xfId="0" applyNumberFormat="1" applyFont="1" applyFill="1" applyBorder="1" applyAlignment="1">
      <alignment horizontal="right"/>
    </xf>
    <xf numFmtId="49" fontId="1" fillId="0" borderId="21" xfId="0" applyNumberFormat="1" applyFont="1" applyFill="1" applyBorder="1" applyAlignment="1">
      <alignment horizontal="right"/>
    </xf>
    <xf numFmtId="1" fontId="2" fillId="0" borderId="23" xfId="0" applyNumberFormat="1" applyFont="1" applyFill="1" applyBorder="1" applyAlignment="1">
      <alignment/>
    </xf>
    <xf numFmtId="4" fontId="1" fillId="0" borderId="27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32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2" fontId="1" fillId="0" borderId="20" xfId="0" applyNumberFormat="1" applyFont="1" applyBorder="1" applyAlignment="1">
      <alignment horizontal="right"/>
    </xf>
    <xf numFmtId="2" fontId="1" fillId="0" borderId="21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23" xfId="0" applyNumberFormat="1" applyBorder="1" applyAlignment="1">
      <alignment/>
    </xf>
    <xf numFmtId="4" fontId="2" fillId="19" borderId="15" xfId="33" applyNumberFormat="1" applyFont="1" applyFill="1" applyBorder="1" applyAlignment="1">
      <alignment/>
    </xf>
    <xf numFmtId="10" fontId="2" fillId="19" borderId="32" xfId="45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0" xfId="33" applyNumberFormat="1" applyFont="1" applyFill="1" applyBorder="1" applyAlignment="1">
      <alignment horizontal="right"/>
    </xf>
    <xf numFmtId="4" fontId="0" fillId="0" borderId="20" xfId="33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49" fontId="0" fillId="0" borderId="10" xfId="0" applyNumberFormat="1" applyFont="1" applyFill="1" applyBorder="1" applyAlignment="1" quotePrefix="1">
      <alignment horizontal="left"/>
    </xf>
    <xf numFmtId="49" fontId="0" fillId="0" borderId="28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2" fontId="0" fillId="0" borderId="32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4" fontId="1" fillId="19" borderId="10" xfId="0" applyNumberFormat="1" applyFont="1" applyFill="1" applyBorder="1" applyAlignment="1">
      <alignment/>
    </xf>
    <xf numFmtId="2" fontId="1" fillId="19" borderId="10" xfId="0" applyNumberFormat="1" applyFont="1" applyFill="1" applyBorder="1" applyAlignment="1">
      <alignment/>
    </xf>
    <xf numFmtId="0" fontId="0" fillId="0" borderId="10" xfId="33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0" fontId="1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49" fontId="1" fillId="0" borderId="30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2" fontId="2" fillId="19" borderId="30" xfId="0" applyNumberFormat="1" applyFont="1" applyFill="1" applyBorder="1" applyAlignment="1">
      <alignment/>
    </xf>
    <xf numFmtId="49" fontId="0" fillId="0" borderId="10" xfId="0" applyNumberFormat="1" applyBorder="1" applyAlignment="1" quotePrefix="1">
      <alignment horizontal="left"/>
    </xf>
    <xf numFmtId="49" fontId="0" fillId="0" borderId="33" xfId="0" applyNumberFormat="1" applyBorder="1" applyAlignment="1">
      <alignment horizontal="left"/>
    </xf>
    <xf numFmtId="49" fontId="0" fillId="0" borderId="5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50" xfId="0" applyNumberFormat="1" applyBorder="1" applyAlignment="1">
      <alignment/>
    </xf>
    <xf numFmtId="4" fontId="0" fillId="0" borderId="33" xfId="0" applyNumberFormat="1" applyBorder="1" applyAlignment="1">
      <alignment horizontal="right"/>
    </xf>
    <xf numFmtId="49" fontId="0" fillId="0" borderId="14" xfId="0" applyNumberFormat="1" applyBorder="1" applyAlignment="1" quotePrefix="1">
      <alignment horizontal="left"/>
    </xf>
    <xf numFmtId="0" fontId="0" fillId="0" borderId="14" xfId="0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33" fillId="0" borderId="10" xfId="0" applyNumberFormat="1" applyFont="1" applyBorder="1" applyAlignment="1">
      <alignment horizontal="right"/>
    </xf>
    <xf numFmtId="49" fontId="0" fillId="0" borderId="10" xfId="0" applyNumberFormat="1" applyBorder="1" applyAlignment="1" quotePrefix="1">
      <alignment horizontal="left" wrapText="1"/>
    </xf>
    <xf numFmtId="49" fontId="1" fillId="0" borderId="10" xfId="0" applyNumberFormat="1" applyFont="1" applyBorder="1" applyAlignment="1">
      <alignment wrapText="1"/>
    </xf>
    <xf numFmtId="4" fontId="1" fillId="0" borderId="10" xfId="45" applyNumberFormat="1" applyFont="1" applyBorder="1" applyAlignment="1">
      <alignment horizontal="right"/>
    </xf>
    <xf numFmtId="4" fontId="1" fillId="0" borderId="10" xfId="33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2" fontId="2" fillId="19" borderId="12" xfId="0" applyNumberFormat="1" applyFont="1" applyFill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4" fontId="2" fillId="19" borderId="30" xfId="0" applyNumberFormat="1" applyFont="1" applyFill="1" applyBorder="1" applyAlignment="1">
      <alignment/>
    </xf>
    <xf numFmtId="0" fontId="0" fillId="0" borderId="10" xfId="0" applyBorder="1" applyAlignment="1">
      <alignment horizontal="left" wrapText="1"/>
    </xf>
    <xf numFmtId="49" fontId="0" fillId="0" borderId="10" xfId="0" applyNumberFormat="1" applyBorder="1" applyAlignment="1">
      <alignment horizontal="left" wrapText="1"/>
    </xf>
    <xf numFmtId="4" fontId="1" fillId="0" borderId="10" xfId="0" applyNumberFormat="1" applyFont="1" applyBorder="1" applyAlignment="1">
      <alignment horizontal="left"/>
    </xf>
    <xf numFmtId="49" fontId="0" fillId="19" borderId="10" xfId="0" applyNumberFormat="1" applyFill="1" applyBorder="1" applyAlignment="1">
      <alignment/>
    </xf>
    <xf numFmtId="49" fontId="1" fillId="19" borderId="10" xfId="0" applyNumberFormat="1" applyFont="1" applyFill="1" applyBorder="1" applyAlignment="1">
      <alignment wrapText="1"/>
    </xf>
    <xf numFmtId="4" fontId="1" fillId="19" borderId="1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wrapText="1"/>
    </xf>
    <xf numFmtId="0" fontId="1" fillId="0" borderId="0" xfId="0" applyFont="1" applyAlignment="1" quotePrefix="1">
      <alignment horizontal="left"/>
    </xf>
    <xf numFmtId="166" fontId="0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177" fontId="0" fillId="0" borderId="0" xfId="0" applyNumberFormat="1" applyAlignment="1">
      <alignment horizontal="left"/>
    </xf>
    <xf numFmtId="180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166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77" fontId="1" fillId="0" borderId="0" xfId="0" applyNumberFormat="1" applyFont="1" applyAlignment="1">
      <alignment horizontal="left"/>
    </xf>
    <xf numFmtId="180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80" fontId="0" fillId="0" borderId="0" xfId="0" applyNumberFormat="1" applyFont="1" applyAlignment="1">
      <alignment horizontal="left"/>
    </xf>
    <xf numFmtId="0" fontId="0" fillId="0" borderId="0" xfId="0" applyFont="1" applyAlignment="1" quotePrefix="1">
      <alignment horizontal="left"/>
    </xf>
    <xf numFmtId="4" fontId="0" fillId="0" borderId="0" xfId="0" applyNumberFormat="1" applyAlignment="1">
      <alignment horizontal="left"/>
    </xf>
    <xf numFmtId="177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35" fillId="0" borderId="0" xfId="0" applyFont="1" applyAlignment="1" quotePrefix="1">
      <alignment horizontal="left"/>
    </xf>
    <xf numFmtId="0" fontId="36" fillId="0" borderId="0" xfId="0" applyFont="1" applyAlignment="1">
      <alignment/>
    </xf>
    <xf numFmtId="2" fontId="2" fillId="19" borderId="15" xfId="0" applyNumberFormat="1" applyFont="1" applyFill="1" applyBorder="1" applyAlignment="1">
      <alignment/>
    </xf>
    <xf numFmtId="2" fontId="2" fillId="19" borderId="32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9" fontId="0" fillId="0" borderId="15" xfId="0" applyNumberFormat="1" applyFont="1" applyFill="1" applyBorder="1" applyAlignment="1" quotePrefix="1">
      <alignment horizontal="left"/>
    </xf>
    <xf numFmtId="4" fontId="0" fillId="0" borderId="32" xfId="0" applyNumberFormat="1" applyFont="1" applyFill="1" applyBorder="1" applyAlignment="1">
      <alignment/>
    </xf>
    <xf numFmtId="49" fontId="1" fillId="0" borderId="24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2" fontId="0" fillId="0" borderId="25" xfId="0" applyNumberFormat="1" applyFont="1" applyFill="1" applyBorder="1" applyAlignment="1">
      <alignment/>
    </xf>
    <xf numFmtId="1" fontId="0" fillId="0" borderId="31" xfId="0" applyNumberFormat="1" applyFont="1" applyFill="1" applyBorder="1" applyAlignment="1">
      <alignment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2" xfId="0" applyBorder="1" applyAlignment="1">
      <alignment horizontal="center"/>
    </xf>
    <xf numFmtId="0" fontId="1" fillId="0" borderId="5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4" fillId="0" borderId="0" xfId="0" applyFont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0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49" fontId="5" fillId="0" borderId="51" xfId="0" applyNumberFormat="1" applyFont="1" applyBorder="1" applyAlignment="1">
      <alignment horizontal="left"/>
    </xf>
    <xf numFmtId="49" fontId="4" fillId="0" borderId="42" xfId="0" applyNumberFormat="1" applyFont="1" applyBorder="1" applyAlignment="1">
      <alignment horizontal="left"/>
    </xf>
    <xf numFmtId="49" fontId="4" fillId="0" borderId="33" xfId="0" applyNumberFormat="1" applyFont="1" applyBorder="1" applyAlignment="1">
      <alignment horizontal="left"/>
    </xf>
    <xf numFmtId="49" fontId="0" fillId="0" borderId="51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52" xfId="0" applyNumberFormat="1" applyBorder="1" applyAlignment="1">
      <alignment horizontal="center"/>
    </xf>
    <xf numFmtId="177" fontId="0" fillId="0" borderId="20" xfId="0" applyNumberFormat="1" applyFont="1" applyBorder="1" applyAlignment="1">
      <alignment horizontal="left"/>
    </xf>
    <xf numFmtId="177" fontId="0" fillId="0" borderId="21" xfId="0" applyNumberFormat="1" applyFont="1" applyBorder="1" applyAlignment="1">
      <alignment horizontal="left"/>
    </xf>
    <xf numFmtId="177" fontId="0" fillId="0" borderId="25" xfId="0" applyNumberFormat="1" applyFont="1" applyBorder="1" applyAlignment="1">
      <alignment horizontal="left"/>
    </xf>
    <xf numFmtId="177" fontId="0" fillId="0" borderId="31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49" fontId="0" fillId="0" borderId="25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46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49" fontId="0" fillId="0" borderId="58" xfId="0" applyNumberFormat="1" applyFont="1" applyFill="1" applyBorder="1" applyAlignment="1">
      <alignment horizontal="center" vertical="center"/>
    </xf>
    <xf numFmtId="49" fontId="0" fillId="0" borderId="59" xfId="0" applyNumberFormat="1" applyFont="1" applyFill="1" applyBorder="1" applyAlignment="1">
      <alignment horizontal="center" vertical="center"/>
    </xf>
    <xf numFmtId="49" fontId="0" fillId="0" borderId="60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0" fillId="0" borderId="25" xfId="0" applyBorder="1" applyAlignment="1">
      <alignment horizontal="left"/>
    </xf>
    <xf numFmtId="49" fontId="0" fillId="0" borderId="20" xfId="0" applyNumberFormat="1" applyFill="1" applyBorder="1" applyAlignment="1">
      <alignment horizontal="left"/>
    </xf>
    <xf numFmtId="49" fontId="0" fillId="0" borderId="21" xfId="0" applyNumberFormat="1" applyFill="1" applyBorder="1" applyAlignment="1">
      <alignment horizontal="left"/>
    </xf>
    <xf numFmtId="49" fontId="0" fillId="0" borderId="25" xfId="0" applyNumberFormat="1" applyFill="1" applyBorder="1" applyAlignment="1">
      <alignment horizontal="left"/>
    </xf>
    <xf numFmtId="49" fontId="0" fillId="0" borderId="31" xfId="0" applyNumberForma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26" xfId="0" applyFont="1" applyFill="1" applyBorder="1" applyAlignment="1">
      <alignment horizontal="left" vertical="top"/>
    </xf>
    <xf numFmtId="0" fontId="1" fillId="0" borderId="49" xfId="0" applyFont="1" applyFill="1" applyBorder="1" applyAlignment="1">
      <alignment horizontal="left" vertical="top"/>
    </xf>
    <xf numFmtId="0" fontId="1" fillId="0" borderId="25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50" xfId="0" applyNumberFormat="1" applyBorder="1" applyAlignment="1" quotePrefix="1">
      <alignment horizontal="left" wrapText="1"/>
    </xf>
    <xf numFmtId="0" fontId="0" fillId="0" borderId="42" xfId="0" applyNumberFormat="1" applyBorder="1" applyAlignment="1">
      <alignment horizontal="left" wrapText="1"/>
    </xf>
    <xf numFmtId="0" fontId="0" fillId="0" borderId="33" xfId="0" applyNumberFormat="1" applyBorder="1" applyAlignment="1">
      <alignment horizontal="left" wrapText="1"/>
    </xf>
    <xf numFmtId="49" fontId="0" fillId="0" borderId="50" xfId="0" applyNumberFormat="1" applyBorder="1" applyAlignment="1" quotePrefix="1">
      <alignment horizontal="left"/>
    </xf>
    <xf numFmtId="49" fontId="0" fillId="0" borderId="42" xfId="0" applyNumberFormat="1" applyBorder="1" applyAlignment="1">
      <alignment horizontal="left"/>
    </xf>
    <xf numFmtId="49" fontId="0" fillId="0" borderId="33" xfId="0" applyNumberFormat="1" applyBorder="1" applyAlignment="1">
      <alignment horizontal="left"/>
    </xf>
    <xf numFmtId="49" fontId="0" fillId="0" borderId="61" xfId="0" applyNumberFormat="1" applyBorder="1" applyAlignment="1" quotePrefix="1">
      <alignment horizontal="left"/>
    </xf>
    <xf numFmtId="49" fontId="0" fillId="0" borderId="35" xfId="0" applyNumberFormat="1" applyBorder="1" applyAlignment="1">
      <alignment/>
    </xf>
    <xf numFmtId="49" fontId="0" fillId="0" borderId="46" xfId="0" applyNumberFormat="1" applyBorder="1" applyAlignment="1">
      <alignment/>
    </xf>
    <xf numFmtId="49" fontId="0" fillId="0" borderId="61" xfId="0" applyNumberFormat="1" applyBorder="1" applyAlignment="1" quotePrefix="1">
      <alignment horizontal="left" vertical="top" wrapText="1"/>
    </xf>
    <xf numFmtId="49" fontId="0" fillId="0" borderId="35" xfId="0" applyNumberFormat="1" applyBorder="1" applyAlignment="1">
      <alignment horizontal="left" vertical="top" wrapText="1"/>
    </xf>
    <xf numFmtId="49" fontId="0" fillId="0" borderId="46" xfId="0" applyNumberFormat="1" applyBorder="1" applyAlignment="1">
      <alignment horizontal="left" vertical="top" wrapText="1"/>
    </xf>
    <xf numFmtId="49" fontId="0" fillId="0" borderId="62" xfId="0" applyNumberFormat="1" applyBorder="1" applyAlignment="1">
      <alignment horizontal="left" vertical="top" wrapText="1"/>
    </xf>
    <xf numFmtId="49" fontId="0" fillId="0" borderId="38" xfId="0" applyNumberFormat="1" applyBorder="1" applyAlignment="1">
      <alignment horizontal="left" vertical="top" wrapText="1"/>
    </xf>
    <xf numFmtId="49" fontId="0" fillId="0" borderId="63" xfId="0" applyNumberFormat="1" applyBorder="1" applyAlignment="1">
      <alignment horizontal="left" vertical="top" wrapText="1"/>
    </xf>
    <xf numFmtId="49" fontId="0" fillId="0" borderId="50" xfId="0" applyNumberFormat="1" applyBorder="1" applyAlignment="1" quotePrefix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35" xfId="0" applyBorder="1" applyAlignment="1">
      <alignment/>
    </xf>
    <xf numFmtId="0" fontId="0" fillId="0" borderId="46" xfId="0" applyBorder="1" applyAlignment="1">
      <alignment/>
    </xf>
    <xf numFmtId="0" fontId="0" fillId="0" borderId="64" xfId="0" applyBorder="1" applyAlignment="1">
      <alignment/>
    </xf>
    <xf numFmtId="0" fontId="0" fillId="0" borderId="0" xfId="0" applyBorder="1" applyAlignment="1">
      <alignment/>
    </xf>
    <xf numFmtId="0" fontId="0" fillId="0" borderId="58" xfId="0" applyBorder="1" applyAlignment="1">
      <alignment/>
    </xf>
    <xf numFmtId="0" fontId="0" fillId="0" borderId="64" xfId="0" applyBorder="1" applyAlignment="1" quotePrefix="1">
      <alignment horizontal="left" vertical="top" wrapText="1"/>
    </xf>
    <xf numFmtId="0" fontId="0" fillId="0" borderId="0" xfId="0" applyBorder="1" applyAlignment="1" quotePrefix="1">
      <alignment horizontal="left" vertical="top" wrapText="1"/>
    </xf>
    <xf numFmtId="0" fontId="0" fillId="0" borderId="58" xfId="0" applyBorder="1" applyAlignment="1" quotePrefix="1">
      <alignment horizontal="left" vertical="top" wrapText="1"/>
    </xf>
    <xf numFmtId="0" fontId="0" fillId="0" borderId="62" xfId="0" applyBorder="1" applyAlignment="1" quotePrefix="1">
      <alignment horizontal="left" vertical="top" wrapText="1"/>
    </xf>
    <xf numFmtId="0" fontId="0" fillId="0" borderId="38" xfId="0" applyBorder="1" applyAlignment="1" quotePrefix="1">
      <alignment horizontal="left" vertical="top" wrapText="1"/>
    </xf>
    <xf numFmtId="0" fontId="0" fillId="0" borderId="63" xfId="0" applyBorder="1" applyAlignment="1" quotePrefix="1">
      <alignment horizontal="left" vertical="top" wrapText="1"/>
    </xf>
    <xf numFmtId="0" fontId="0" fillId="0" borderId="3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61" xfId="0" applyNumberFormat="1" applyBorder="1" applyAlignment="1" quotePrefix="1">
      <alignment horizontal="left" vertical="top" wrapText="1"/>
    </xf>
    <xf numFmtId="0" fontId="0" fillId="0" borderId="35" xfId="0" applyNumberFormat="1" applyBorder="1" applyAlignment="1">
      <alignment vertical="top" wrapText="1"/>
    </xf>
    <xf numFmtId="0" fontId="0" fillId="0" borderId="46" xfId="0" applyNumberFormat="1" applyBorder="1" applyAlignment="1">
      <alignment vertical="top" wrapText="1"/>
    </xf>
    <xf numFmtId="0" fontId="0" fillId="0" borderId="64" xfId="0" applyNumberFormat="1" applyBorder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8" xfId="0" applyNumberFormat="1" applyBorder="1" applyAlignment="1">
      <alignment vertical="top" wrapText="1"/>
    </xf>
    <xf numFmtId="0" fontId="0" fillId="0" borderId="62" xfId="0" applyNumberFormat="1" applyBorder="1" applyAlignment="1">
      <alignment vertical="top" wrapText="1"/>
    </xf>
    <xf numFmtId="0" fontId="0" fillId="0" borderId="38" xfId="0" applyNumberFormat="1" applyBorder="1" applyAlignment="1">
      <alignment vertical="top" wrapText="1"/>
    </xf>
    <xf numFmtId="0" fontId="0" fillId="0" borderId="63" xfId="0" applyNumberFormat="1" applyBorder="1" applyAlignment="1">
      <alignment vertical="top" wrapText="1"/>
    </xf>
    <xf numFmtId="49" fontId="0" fillId="0" borderId="35" xfId="0" applyNumberFormat="1" applyBorder="1" applyAlignment="1" quotePrefix="1">
      <alignment horizontal="left" vertical="top" wrapText="1"/>
    </xf>
    <xf numFmtId="49" fontId="0" fillId="0" borderId="46" xfId="0" applyNumberFormat="1" applyBorder="1" applyAlignment="1" quotePrefix="1">
      <alignment horizontal="left" vertical="top" wrapText="1"/>
    </xf>
    <xf numFmtId="49" fontId="0" fillId="0" borderId="64" xfId="0" applyNumberFormat="1" applyBorder="1" applyAlignment="1" quotePrefix="1">
      <alignment horizontal="left" vertical="top" wrapText="1"/>
    </xf>
    <xf numFmtId="49" fontId="0" fillId="0" borderId="0" xfId="0" applyNumberFormat="1" applyBorder="1" applyAlignment="1" quotePrefix="1">
      <alignment horizontal="left" vertical="top" wrapText="1"/>
    </xf>
    <xf numFmtId="49" fontId="0" fillId="0" borderId="58" xfId="0" applyNumberFormat="1" applyBorder="1" applyAlignment="1" quotePrefix="1">
      <alignment horizontal="left" vertical="top" wrapText="1"/>
    </xf>
    <xf numFmtId="49" fontId="0" fillId="0" borderId="62" xfId="0" applyNumberFormat="1" applyBorder="1" applyAlignment="1" quotePrefix="1">
      <alignment horizontal="left" vertical="top" wrapText="1"/>
    </xf>
    <xf numFmtId="49" fontId="0" fillId="0" borderId="38" xfId="0" applyNumberFormat="1" applyBorder="1" applyAlignment="1" quotePrefix="1">
      <alignment horizontal="left" vertical="top" wrapText="1"/>
    </xf>
    <xf numFmtId="49" fontId="0" fillId="0" borderId="63" xfId="0" applyNumberFormat="1" applyBorder="1" applyAlignment="1" quotePrefix="1">
      <alignment horizontal="left" vertical="top" wrapText="1"/>
    </xf>
    <xf numFmtId="49" fontId="0" fillId="0" borderId="61" xfId="0" applyNumberFormat="1" applyBorder="1" applyAlignment="1" quotePrefix="1">
      <alignment horizontal="left" wrapText="1"/>
    </xf>
    <xf numFmtId="49" fontId="0" fillId="0" borderId="35" xfId="0" applyNumberFormat="1" applyBorder="1" applyAlignment="1" quotePrefix="1">
      <alignment horizontal="left" wrapText="1"/>
    </xf>
    <xf numFmtId="49" fontId="0" fillId="0" borderId="46" xfId="0" applyNumberFormat="1" applyBorder="1" applyAlignment="1" quotePrefix="1">
      <alignment horizontal="left" wrapText="1"/>
    </xf>
    <xf numFmtId="49" fontId="0" fillId="0" borderId="62" xfId="0" applyNumberFormat="1" applyBorder="1" applyAlignment="1" quotePrefix="1">
      <alignment horizontal="left" wrapText="1"/>
    </xf>
    <xf numFmtId="49" fontId="0" fillId="0" borderId="38" xfId="0" applyNumberFormat="1" applyBorder="1" applyAlignment="1" quotePrefix="1">
      <alignment horizontal="left" wrapText="1"/>
    </xf>
    <xf numFmtId="49" fontId="0" fillId="0" borderId="63" xfId="0" applyNumberFormat="1" applyBorder="1" applyAlignment="1" quotePrefix="1">
      <alignment horizontal="left" wrapText="1"/>
    </xf>
    <xf numFmtId="49" fontId="0" fillId="0" borderId="35" xfId="0" applyNumberFormat="1" applyBorder="1" applyAlignment="1">
      <alignment wrapText="1"/>
    </xf>
    <xf numFmtId="49" fontId="0" fillId="0" borderId="46" xfId="0" applyNumberFormat="1" applyBorder="1" applyAlignment="1">
      <alignment wrapText="1"/>
    </xf>
    <xf numFmtId="49" fontId="0" fillId="0" borderId="62" xfId="0" applyNumberFormat="1" applyBorder="1" applyAlignment="1">
      <alignment wrapText="1"/>
    </xf>
    <xf numFmtId="49" fontId="0" fillId="0" borderId="38" xfId="0" applyNumberFormat="1" applyBorder="1" applyAlignment="1">
      <alignment wrapText="1"/>
    </xf>
    <xf numFmtId="49" fontId="0" fillId="0" borderId="63" xfId="0" applyNumberFormat="1" applyBorder="1" applyAlignment="1">
      <alignment wrapText="1"/>
    </xf>
    <xf numFmtId="49" fontId="0" fillId="0" borderId="61" xfId="0" applyNumberFormat="1" applyBorder="1" applyAlignment="1">
      <alignment horizontal="left" vertical="top" wrapText="1"/>
    </xf>
    <xf numFmtId="49" fontId="0" fillId="0" borderId="50" xfId="0" applyNumberFormat="1" applyBorder="1" applyAlignment="1" quotePrefix="1">
      <alignment horizontal="left" vertical="top"/>
    </xf>
    <xf numFmtId="49" fontId="0" fillId="0" borderId="42" xfId="0" applyNumberFormat="1" applyBorder="1" applyAlignment="1">
      <alignment horizontal="left" vertical="top"/>
    </xf>
    <xf numFmtId="49" fontId="0" fillId="0" borderId="33" xfId="0" applyNumberFormat="1" applyBorder="1" applyAlignment="1">
      <alignment horizontal="left" vertical="top"/>
    </xf>
    <xf numFmtId="49" fontId="0" fillId="0" borderId="50" xfId="0" applyNumberFormat="1" applyBorder="1" applyAlignment="1">
      <alignment/>
    </xf>
    <xf numFmtId="49" fontId="0" fillId="0" borderId="42" xfId="0" applyNumberFormat="1" applyBorder="1" applyAlignment="1">
      <alignment/>
    </xf>
    <xf numFmtId="49" fontId="0" fillId="0" borderId="33" xfId="0" applyNumberFormat="1" applyBorder="1" applyAlignment="1">
      <alignment/>
    </xf>
    <xf numFmtId="49" fontId="0" fillId="0" borderId="50" xfId="0" applyNumberFormat="1" applyBorder="1" applyAlignment="1">
      <alignment horizontal="left" vertical="top"/>
    </xf>
    <xf numFmtId="49" fontId="0" fillId="0" borderId="64" xfId="0" applyNumberFormat="1" applyBorder="1" applyAlignment="1" quotePrefix="1">
      <alignment horizontal="left" wrapText="1"/>
    </xf>
    <xf numFmtId="49" fontId="0" fillId="0" borderId="0" xfId="0" applyNumberFormat="1" applyBorder="1" applyAlignment="1" quotePrefix="1">
      <alignment horizontal="left" wrapText="1"/>
    </xf>
    <xf numFmtId="49" fontId="0" fillId="0" borderId="58" xfId="0" applyNumberFormat="1" applyBorder="1" applyAlignment="1" quotePrefix="1">
      <alignment horizontal="left" wrapText="1"/>
    </xf>
    <xf numFmtId="0" fontId="0" fillId="0" borderId="35" xfId="0" applyNumberFormat="1" applyBorder="1" applyAlignment="1">
      <alignment horizontal="left" vertical="top" wrapText="1"/>
    </xf>
    <xf numFmtId="0" fontId="0" fillId="0" borderId="46" xfId="0" applyNumberFormat="1" applyBorder="1" applyAlignment="1">
      <alignment horizontal="left" vertical="top" wrapText="1"/>
    </xf>
    <xf numFmtId="0" fontId="0" fillId="0" borderId="64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0" fontId="0" fillId="0" borderId="58" xfId="0" applyNumberFormat="1" applyBorder="1" applyAlignment="1">
      <alignment horizontal="left" vertical="top" wrapText="1"/>
    </xf>
    <xf numFmtId="0" fontId="0" fillId="0" borderId="62" xfId="0" applyNumberFormat="1" applyBorder="1" applyAlignment="1">
      <alignment horizontal="left" vertical="top" wrapText="1"/>
    </xf>
    <xf numFmtId="0" fontId="0" fillId="0" borderId="38" xfId="0" applyNumberFormat="1" applyBorder="1" applyAlignment="1">
      <alignment horizontal="left" vertical="top" wrapText="1"/>
    </xf>
    <xf numFmtId="0" fontId="0" fillId="0" borderId="63" xfId="0" applyNumberFormat="1" applyBorder="1" applyAlignment="1">
      <alignment horizontal="left" vertical="top" wrapText="1"/>
    </xf>
    <xf numFmtId="0" fontId="0" fillId="0" borderId="4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49" fontId="0" fillId="0" borderId="50" xfId="0" applyNumberFormat="1" applyBorder="1" applyAlignment="1">
      <alignment horizontal="left"/>
    </xf>
    <xf numFmtId="49" fontId="0" fillId="0" borderId="42" xfId="0" applyNumberFormat="1" applyBorder="1" applyAlignment="1">
      <alignment/>
    </xf>
    <xf numFmtId="49" fontId="0" fillId="0" borderId="33" xfId="0" applyNumberFormat="1" applyBorder="1" applyAlignment="1">
      <alignment/>
    </xf>
    <xf numFmtId="49" fontId="0" fillId="0" borderId="64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58" xfId="0" applyNumberFormat="1" applyBorder="1" applyAlignment="1">
      <alignment horizontal="left" vertical="top" wrapText="1"/>
    </xf>
    <xf numFmtId="49" fontId="34" fillId="0" borderId="61" xfId="0" applyNumberFormat="1" applyFont="1" applyBorder="1" applyAlignment="1" quotePrefix="1">
      <alignment horizontal="left" vertical="top" wrapText="1"/>
    </xf>
    <xf numFmtId="49" fontId="34" fillId="0" borderId="35" xfId="0" applyNumberFormat="1" applyFont="1" applyBorder="1" applyAlignment="1">
      <alignment horizontal="left" vertical="top" wrapText="1"/>
    </xf>
    <xf numFmtId="49" fontId="34" fillId="0" borderId="46" xfId="0" applyNumberFormat="1" applyFont="1" applyBorder="1" applyAlignment="1">
      <alignment horizontal="left" vertical="top" wrapText="1"/>
    </xf>
    <xf numFmtId="49" fontId="34" fillId="0" borderId="62" xfId="0" applyNumberFormat="1" applyFont="1" applyBorder="1" applyAlignment="1">
      <alignment horizontal="left" vertical="top" wrapText="1"/>
    </xf>
    <xf numFmtId="49" fontId="34" fillId="0" borderId="38" xfId="0" applyNumberFormat="1" applyFont="1" applyBorder="1" applyAlignment="1">
      <alignment horizontal="left" vertical="top" wrapText="1"/>
    </xf>
    <xf numFmtId="49" fontId="34" fillId="0" borderId="63" xfId="0" applyNumberFormat="1" applyFont="1" applyBorder="1" applyAlignment="1">
      <alignment horizontal="left" vertical="top" wrapText="1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49" fontId="0" fillId="0" borderId="50" xfId="0" applyNumberFormat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33" xfId="0" applyBorder="1" applyAlignment="1">
      <alignment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E41" sqref="E41"/>
    </sheetView>
  </sheetViews>
  <sheetFormatPr defaultColWidth="9.00390625" defaultRowHeight="12.75"/>
  <cols>
    <col min="1" max="1" width="19.25390625" style="0" bestFit="1" customWidth="1"/>
    <col min="2" max="2" width="4.625" style="0" customWidth="1"/>
    <col min="3" max="3" width="44.375" style="0" customWidth="1"/>
    <col min="4" max="4" width="10.625" style="0" bestFit="1" customWidth="1"/>
    <col min="5" max="9" width="10.125" style="0" bestFit="1" customWidth="1"/>
  </cols>
  <sheetData>
    <row r="1" spans="1:8" ht="15.75">
      <c r="A1" s="455" t="s">
        <v>170</v>
      </c>
      <c r="B1" s="455"/>
      <c r="C1" s="455"/>
      <c r="D1" s="455"/>
      <c r="E1" s="455"/>
      <c r="F1" s="455"/>
      <c r="G1" s="455"/>
      <c r="H1" s="455"/>
    </row>
    <row r="2" ht="5.25" customHeight="1" thickBot="1"/>
    <row r="3" spans="1:8" s="1" customFormat="1" ht="38.25">
      <c r="A3" s="456"/>
      <c r="B3" s="457"/>
      <c r="C3" s="458"/>
      <c r="D3" s="28" t="s">
        <v>692</v>
      </c>
      <c r="E3" s="202" t="s">
        <v>619</v>
      </c>
      <c r="F3" s="202" t="s">
        <v>693</v>
      </c>
      <c r="G3" s="28" t="s">
        <v>694</v>
      </c>
      <c r="H3" s="29" t="s">
        <v>420</v>
      </c>
    </row>
    <row r="4" ht="5.25" customHeight="1" thickBot="1"/>
    <row r="5" spans="1:8" s="1" customFormat="1" ht="12.75">
      <c r="A5" s="106" t="s">
        <v>551</v>
      </c>
      <c r="B5" s="459"/>
      <c r="C5" s="460"/>
      <c r="D5" s="107">
        <f>SUM(D6:D14)</f>
        <v>418680</v>
      </c>
      <c r="E5" s="215">
        <f>SUM(E6:E14)</f>
        <v>444483.88</v>
      </c>
      <c r="F5" s="215">
        <f>SUM(F6:F14)</f>
        <v>449571.33</v>
      </c>
      <c r="G5" s="215">
        <f>SUM(G6:G14)</f>
        <v>451347.52</v>
      </c>
      <c r="H5" s="154">
        <f aca="true" t="shared" si="0" ref="H5:H16">G5/F5*100</f>
        <v>100.39508524709527</v>
      </c>
    </row>
    <row r="6" spans="1:8" s="19" customFormat="1" ht="12.75">
      <c r="A6" s="59"/>
      <c r="B6" s="60" t="s">
        <v>534</v>
      </c>
      <c r="C6" s="60" t="s">
        <v>535</v>
      </c>
      <c r="D6" s="108">
        <f>Príjmy!F5</f>
        <v>190000</v>
      </c>
      <c r="E6" s="108">
        <f>Príjmy!G5</f>
        <v>190000</v>
      </c>
      <c r="F6" s="108">
        <f>Príjmy!H5</f>
        <v>190000</v>
      </c>
      <c r="G6" s="212">
        <f>Príjmy!I5</f>
        <v>223794.1</v>
      </c>
      <c r="H6" s="109">
        <f t="shared" si="0"/>
        <v>117.78636842105263</v>
      </c>
    </row>
    <row r="7" spans="1:8" s="19" customFormat="1" ht="12.75">
      <c r="A7" s="59"/>
      <c r="B7" s="60" t="s">
        <v>536</v>
      </c>
      <c r="C7" s="60" t="s">
        <v>537</v>
      </c>
      <c r="D7" s="105">
        <f>Príjmy!F7</f>
        <v>17650</v>
      </c>
      <c r="E7" s="105">
        <f>Príjmy!G7</f>
        <v>17650</v>
      </c>
      <c r="F7" s="105">
        <f>Príjmy!H7</f>
        <v>17650</v>
      </c>
      <c r="G7" s="213">
        <f>Príjmy!I7</f>
        <v>17001.030000000002</v>
      </c>
      <c r="H7" s="109">
        <f t="shared" si="0"/>
        <v>96.3231161473088</v>
      </c>
    </row>
    <row r="8" spans="1:8" s="19" customFormat="1" ht="12.75">
      <c r="A8" s="59"/>
      <c r="B8" s="60" t="s">
        <v>538</v>
      </c>
      <c r="C8" s="60" t="s">
        <v>539</v>
      </c>
      <c r="D8" s="105">
        <f>Príjmy!F13</f>
        <v>17810</v>
      </c>
      <c r="E8" s="105">
        <f>Príjmy!G13</f>
        <v>17920</v>
      </c>
      <c r="F8" s="105">
        <f>Príjmy!H13</f>
        <v>17975</v>
      </c>
      <c r="G8" s="213">
        <f>Príjmy!I13</f>
        <v>18497.32</v>
      </c>
      <c r="H8" s="109">
        <f t="shared" si="0"/>
        <v>102.90581363004172</v>
      </c>
    </row>
    <row r="9" spans="1:8" s="19" customFormat="1" ht="12.75">
      <c r="A9" s="59"/>
      <c r="B9" s="60" t="s">
        <v>540</v>
      </c>
      <c r="C9" s="60" t="s">
        <v>541</v>
      </c>
      <c r="D9" s="105">
        <f>Príjmy!F19</f>
        <v>4950</v>
      </c>
      <c r="E9" s="105">
        <f>Príjmy!G19</f>
        <v>5220</v>
      </c>
      <c r="F9" s="105">
        <f>Príjmy!H19</f>
        <v>5220</v>
      </c>
      <c r="G9" s="213">
        <f>Príjmy!I19</f>
        <v>5145.78</v>
      </c>
      <c r="H9" s="109">
        <f t="shared" si="0"/>
        <v>98.57816091954022</v>
      </c>
    </row>
    <row r="10" spans="1:8" s="19" customFormat="1" ht="12.75">
      <c r="A10" s="59"/>
      <c r="B10" s="60" t="s">
        <v>542</v>
      </c>
      <c r="C10" s="60" t="s">
        <v>543</v>
      </c>
      <c r="D10" s="105">
        <f>Príjmy!F26</f>
        <v>3900</v>
      </c>
      <c r="E10" s="105">
        <f>Príjmy!G26</f>
        <v>5389</v>
      </c>
      <c r="F10" s="105">
        <f>Príjmy!H26</f>
        <v>5654</v>
      </c>
      <c r="G10" s="213">
        <f>Príjmy!I26</f>
        <v>4947.5199999999995</v>
      </c>
      <c r="H10" s="109">
        <f t="shared" si="0"/>
        <v>87.50477538026176</v>
      </c>
    </row>
    <row r="11" spans="1:8" s="19" customFormat="1" ht="12.75">
      <c r="A11" s="59"/>
      <c r="B11" s="60" t="s">
        <v>544</v>
      </c>
      <c r="C11" s="60" t="s">
        <v>545</v>
      </c>
      <c r="D11" s="105">
        <f>Príjmy!F51</f>
        <v>150</v>
      </c>
      <c r="E11" s="105">
        <f>Príjmy!G51</f>
        <v>150</v>
      </c>
      <c r="F11" s="105">
        <f>Príjmy!H51</f>
        <v>150</v>
      </c>
      <c r="G11" s="213">
        <f>Príjmy!I51</f>
        <v>117.16</v>
      </c>
      <c r="H11" s="109">
        <f t="shared" si="0"/>
        <v>78.10666666666667</v>
      </c>
    </row>
    <row r="12" spans="1:8" s="19" customFormat="1" ht="12.75">
      <c r="A12" s="59"/>
      <c r="B12" s="60" t="s">
        <v>546</v>
      </c>
      <c r="C12" s="60" t="s">
        <v>547</v>
      </c>
      <c r="D12" s="105">
        <f>Príjmy!F55</f>
        <v>150</v>
      </c>
      <c r="E12" s="105">
        <f>Príjmy!G55</f>
        <v>1280</v>
      </c>
      <c r="F12" s="105">
        <f>Príjmy!H55</f>
        <v>1280</v>
      </c>
      <c r="G12" s="213">
        <f>Príjmy!I55</f>
        <v>1279.47</v>
      </c>
      <c r="H12" s="109">
        <f t="shared" si="0"/>
        <v>99.95859375</v>
      </c>
    </row>
    <row r="13" spans="1:8" s="19" customFormat="1" ht="12.75">
      <c r="A13" s="59"/>
      <c r="B13" s="60" t="s">
        <v>548</v>
      </c>
      <c r="C13" s="60" t="s">
        <v>549</v>
      </c>
      <c r="D13" s="105">
        <f>Príjmy!F58</f>
        <v>183000</v>
      </c>
      <c r="E13" s="105">
        <f>Príjmy!G58</f>
        <v>205811</v>
      </c>
      <c r="F13" s="105">
        <f>Príjmy!H58</f>
        <v>210811</v>
      </c>
      <c r="G13" s="213">
        <f>Príjmy!I58</f>
        <v>179733.75999999998</v>
      </c>
      <c r="H13" s="109">
        <f t="shared" si="0"/>
        <v>85.25824553747195</v>
      </c>
    </row>
    <row r="14" spans="1:8" s="19" customFormat="1" ht="12.75">
      <c r="A14" s="59"/>
      <c r="B14" s="145" t="s">
        <v>618</v>
      </c>
      <c r="C14" s="146"/>
      <c r="D14" s="105">
        <f>Príjmy!F78</f>
        <v>1070</v>
      </c>
      <c r="E14" s="105">
        <f>Príjmy!G78</f>
        <v>1063.88</v>
      </c>
      <c r="F14" s="213">
        <f>Príjmy!H78</f>
        <v>831.33</v>
      </c>
      <c r="G14" s="213">
        <f>Príjmy!I78</f>
        <v>831.38</v>
      </c>
      <c r="H14" s="109">
        <f t="shared" si="0"/>
        <v>100.00601445875886</v>
      </c>
    </row>
    <row r="15" spans="1:8" s="1" customFormat="1" ht="12.75">
      <c r="A15" s="87" t="s">
        <v>552</v>
      </c>
      <c r="B15" s="461"/>
      <c r="C15" s="462"/>
      <c r="D15" s="91">
        <f>SUM(D16:D23)</f>
        <v>374222</v>
      </c>
      <c r="E15" s="91">
        <f>SUM(E16:E23)</f>
        <v>421127</v>
      </c>
      <c r="F15" s="329">
        <f>SUM(F16:F23)</f>
        <v>435887.5</v>
      </c>
      <c r="G15" s="214">
        <f>SUM(G16:G23)</f>
        <v>395931.35000000003</v>
      </c>
      <c r="H15" s="109">
        <f t="shared" si="0"/>
        <v>90.8333801726363</v>
      </c>
    </row>
    <row r="16" spans="1:8" s="19" customFormat="1" ht="12.75">
      <c r="A16" s="111"/>
      <c r="B16" s="112" t="s">
        <v>581</v>
      </c>
      <c r="C16" s="110" t="s">
        <v>698</v>
      </c>
      <c r="D16" s="108">
        <f>'P1'!H3</f>
        <v>53431</v>
      </c>
      <c r="E16" s="108">
        <f>'P1'!I3</f>
        <v>54806</v>
      </c>
      <c r="F16" s="108">
        <f>'P1'!J3</f>
        <v>54806</v>
      </c>
      <c r="G16" s="212">
        <f>'P1'!K3</f>
        <v>51983.719999999994</v>
      </c>
      <c r="H16" s="109">
        <f t="shared" si="0"/>
        <v>94.85041783746304</v>
      </c>
    </row>
    <row r="17" spans="1:9" s="19" customFormat="1" ht="12.75">
      <c r="A17" s="111"/>
      <c r="B17" s="112" t="s">
        <v>582</v>
      </c>
      <c r="C17" s="110" t="s">
        <v>122</v>
      </c>
      <c r="D17" s="108">
        <f>'P2'!H3</f>
        <v>13576</v>
      </c>
      <c r="E17" s="108">
        <f>'P2'!I3</f>
        <v>14857</v>
      </c>
      <c r="F17" s="108">
        <f>'P2'!J3</f>
        <v>14902</v>
      </c>
      <c r="G17" s="212">
        <f>'P2'!K3</f>
        <v>8668.11</v>
      </c>
      <c r="H17" s="115">
        <f>'P2'!L3</f>
        <v>58.16742719098108</v>
      </c>
      <c r="I17" s="217"/>
    </row>
    <row r="18" spans="1:8" s="19" customFormat="1" ht="12.75">
      <c r="A18" s="111"/>
      <c r="B18" s="112" t="s">
        <v>583</v>
      </c>
      <c r="C18" s="110" t="s">
        <v>132</v>
      </c>
      <c r="D18" s="108">
        <f>'P3'!H3</f>
        <v>10928</v>
      </c>
      <c r="E18" s="108">
        <f>'P3'!I3-21000</f>
        <v>11398</v>
      </c>
      <c r="F18" s="108">
        <f>'P3'!J3-21000</f>
        <v>11631</v>
      </c>
      <c r="G18" s="212">
        <f>'P3'!K3-20199.48</f>
        <v>6854.52</v>
      </c>
      <c r="H18" s="115">
        <f>'P3'!L3</f>
        <v>82.9088903190218</v>
      </c>
    </row>
    <row r="19" spans="1:8" s="19" customFormat="1" ht="12.75">
      <c r="A19" s="111"/>
      <c r="B19" s="112" t="s">
        <v>584</v>
      </c>
      <c r="C19" s="110" t="s">
        <v>142</v>
      </c>
      <c r="D19" s="108">
        <f>'P4'!H3</f>
        <v>30033</v>
      </c>
      <c r="E19" s="108">
        <f>'P4'!I3</f>
        <v>30033</v>
      </c>
      <c r="F19" s="108">
        <f>'P4'!J3</f>
        <v>30033</v>
      </c>
      <c r="G19" s="212">
        <f>'P4'!K3</f>
        <v>25577.15</v>
      </c>
      <c r="H19" s="115">
        <f>'P4'!L3</f>
        <v>85.1634868311524</v>
      </c>
    </row>
    <row r="20" spans="1:8" s="19" customFormat="1" ht="12.75">
      <c r="A20" s="111"/>
      <c r="B20" s="112" t="s">
        <v>585</v>
      </c>
      <c r="C20" s="110" t="s">
        <v>152</v>
      </c>
      <c r="D20" s="108">
        <f>'P5'!H3-'P5'!H25-'P5'!H106</f>
        <v>51165</v>
      </c>
      <c r="E20" s="108">
        <f>'P5'!I3-'P5'!I25-'P5'!I106</f>
        <v>66360</v>
      </c>
      <c r="F20" s="108">
        <f>'P5'!J3-'P5'!J25-'P5'!J106</f>
        <v>76226</v>
      </c>
      <c r="G20" s="212">
        <f>'P5'!K3-'P5'!K25-'P5'!K106</f>
        <v>68895.23</v>
      </c>
      <c r="H20" s="115">
        <f>'P5'!L3</f>
        <v>49.44766101019304</v>
      </c>
    </row>
    <row r="21" spans="1:8" s="19" customFormat="1" ht="12.75">
      <c r="A21" s="111"/>
      <c r="B21" s="112" t="s">
        <v>586</v>
      </c>
      <c r="C21" s="110" t="s">
        <v>162</v>
      </c>
      <c r="D21" s="108">
        <f>'P6'!H5</f>
        <v>188995</v>
      </c>
      <c r="E21" s="108">
        <f>'P6'!I5</f>
        <v>213000</v>
      </c>
      <c r="F21" s="108">
        <f>'P6'!J5</f>
        <v>216778.5</v>
      </c>
      <c r="G21" s="212">
        <f>'P6'!K5</f>
        <v>212466.19</v>
      </c>
      <c r="H21" s="109">
        <f>G21/F21*100</f>
        <v>98.01072984636392</v>
      </c>
    </row>
    <row r="22" spans="1:8" s="19" customFormat="1" ht="12.75">
      <c r="A22" s="111"/>
      <c r="B22" s="112" t="s">
        <v>587</v>
      </c>
      <c r="C22" s="110" t="s">
        <v>165</v>
      </c>
      <c r="D22" s="108">
        <f>'P7'!H3-'P7'!H17-'P7'!H62</f>
        <v>14143</v>
      </c>
      <c r="E22" s="108">
        <f>'P7'!I3-'P7'!I17-'P7'!I62</f>
        <v>17422</v>
      </c>
      <c r="F22" s="108">
        <f>'P7'!J3-'P7'!J17-'P7'!J62</f>
        <v>18173</v>
      </c>
      <c r="G22" s="212">
        <f>'P7'!K3-'P7'!K17-'P7'!K62</f>
        <v>15031.899999999998</v>
      </c>
      <c r="H22" s="115">
        <f>G22/F22*100</f>
        <v>82.71556705001925</v>
      </c>
    </row>
    <row r="23" spans="1:8" s="19" customFormat="1" ht="12.75">
      <c r="A23" s="111"/>
      <c r="B23" s="112" t="s">
        <v>588</v>
      </c>
      <c r="C23" s="110" t="s">
        <v>404</v>
      </c>
      <c r="D23" s="108">
        <f>'P8'!H3-'P8'!H8</f>
        <v>11951</v>
      </c>
      <c r="E23" s="108">
        <f>'P8'!I3-'P8'!I8</f>
        <v>13251</v>
      </c>
      <c r="F23" s="108">
        <f>'P8'!J3-'P8'!J8</f>
        <v>13338</v>
      </c>
      <c r="G23" s="212">
        <f>'P8'!K3-'P8'!K8</f>
        <v>6454.530000000002</v>
      </c>
      <c r="H23" s="115">
        <f>G23/F23*100</f>
        <v>48.39203778677464</v>
      </c>
    </row>
    <row r="24" spans="1:8" ht="6.75" customHeight="1">
      <c r="A24" s="450"/>
      <c r="B24" s="451"/>
      <c r="C24" s="451"/>
      <c r="D24" s="451"/>
      <c r="E24" s="451"/>
      <c r="F24" s="451"/>
      <c r="G24" s="451"/>
      <c r="H24" s="452"/>
    </row>
    <row r="25" spans="1:8" s="1" customFormat="1" ht="12.75">
      <c r="A25" s="87" t="s">
        <v>550</v>
      </c>
      <c r="B25" s="451"/>
      <c r="C25" s="463"/>
      <c r="D25" s="91">
        <f>D5-D15</f>
        <v>44458</v>
      </c>
      <c r="E25" s="91">
        <f>E5-E15</f>
        <v>23356.880000000005</v>
      </c>
      <c r="F25" s="91">
        <f>F5-F15</f>
        <v>13683.830000000016</v>
      </c>
      <c r="G25" s="214">
        <f>G5-G15</f>
        <v>55416.169999999984</v>
      </c>
      <c r="H25" s="38">
        <f>G25/F25*100</f>
        <v>404.9755806671079</v>
      </c>
    </row>
    <row r="26" spans="1:8" ht="12.75">
      <c r="A26" s="450"/>
      <c r="B26" s="451"/>
      <c r="C26" s="451"/>
      <c r="D26" s="451"/>
      <c r="E26" s="451"/>
      <c r="F26" s="451"/>
      <c r="G26" s="451"/>
      <c r="H26" s="452"/>
    </row>
    <row r="27" spans="1:8" s="1" customFormat="1" ht="12.75">
      <c r="A27" s="87" t="s">
        <v>553</v>
      </c>
      <c r="B27" s="453" t="s">
        <v>589</v>
      </c>
      <c r="C27" s="454"/>
      <c r="D27" s="91">
        <f>Príjmy!F80</f>
        <v>1000</v>
      </c>
      <c r="E27" s="91">
        <f>Príjmy!G80</f>
        <v>1000</v>
      </c>
      <c r="F27" s="91">
        <f>Príjmy!H80</f>
        <v>1000</v>
      </c>
      <c r="G27" s="214">
        <f>Príjmy!I80</f>
        <v>0</v>
      </c>
      <c r="H27" s="38">
        <f>Príjmy!J80</f>
        <v>0</v>
      </c>
    </row>
    <row r="28" spans="1:8" s="1" customFormat="1" ht="12.75">
      <c r="A28" s="87" t="s">
        <v>554</v>
      </c>
      <c r="B28" s="453"/>
      <c r="C28" s="454"/>
      <c r="D28" s="91">
        <f>SUM(D29:D32)</f>
        <v>112958</v>
      </c>
      <c r="E28" s="91">
        <f>SUM(E29:E32)</f>
        <v>137827</v>
      </c>
      <c r="F28" s="91">
        <f>SUM(F29:F32)</f>
        <v>127150</v>
      </c>
      <c r="G28" s="214">
        <f>SUM(G29:G32)</f>
        <v>52368.2</v>
      </c>
      <c r="H28" s="38">
        <f>G28/F28*100</f>
        <v>41.18615808100669</v>
      </c>
    </row>
    <row r="29" spans="1:8" s="19" customFormat="1" ht="12.75">
      <c r="A29" s="111"/>
      <c r="B29" s="112" t="s">
        <v>583</v>
      </c>
      <c r="C29" s="110" t="s">
        <v>598</v>
      </c>
      <c r="D29" s="108">
        <v>0</v>
      </c>
      <c r="E29" s="108">
        <v>21000</v>
      </c>
      <c r="F29" s="108">
        <v>21000</v>
      </c>
      <c r="G29" s="212">
        <f>'P3'!K18</f>
        <v>20199.48</v>
      </c>
      <c r="H29" s="115">
        <f>'P3'!L16</f>
        <v>0</v>
      </c>
    </row>
    <row r="30" spans="1:8" s="1" customFormat="1" ht="12.75">
      <c r="A30" s="87"/>
      <c r="B30" s="281" t="s">
        <v>585</v>
      </c>
      <c r="C30" s="282" t="s">
        <v>152</v>
      </c>
      <c r="D30" s="199">
        <f>'P5'!H25+'P5'!H106</f>
        <v>81958</v>
      </c>
      <c r="E30" s="199">
        <f>'P5'!I25+'P5'!I106</f>
        <v>70062</v>
      </c>
      <c r="F30" s="199">
        <f>'P5'!J25+'P5'!J106</f>
        <v>64262</v>
      </c>
      <c r="G30" s="216">
        <f>'P5'!K25+'P5'!K106</f>
        <v>572.8</v>
      </c>
      <c r="H30" s="283">
        <f>G30/F30*100</f>
        <v>0.891351031713921</v>
      </c>
    </row>
    <row r="31" spans="1:8" s="19" customFormat="1" ht="12.75">
      <c r="A31" s="111"/>
      <c r="B31" s="112" t="s">
        <v>587</v>
      </c>
      <c r="C31" s="110" t="s">
        <v>667</v>
      </c>
      <c r="D31" s="108">
        <f>'P7'!H17+'P7'!H62</f>
        <v>31000</v>
      </c>
      <c r="E31" s="108">
        <f>'P7'!I17+'P7'!I62</f>
        <v>45531</v>
      </c>
      <c r="F31" s="108">
        <f>'P7'!J17+'P7'!J62</f>
        <v>40634</v>
      </c>
      <c r="G31" s="212">
        <f>'P7'!K17+'P7'!K62</f>
        <v>30344.56</v>
      </c>
      <c r="H31" s="115">
        <f>G31/F31*100</f>
        <v>74.67775754294433</v>
      </c>
    </row>
    <row r="32" spans="1:8" s="19" customFormat="1" ht="12.75">
      <c r="A32" s="111"/>
      <c r="B32" s="112" t="s">
        <v>588</v>
      </c>
      <c r="C32" s="110" t="s">
        <v>600</v>
      </c>
      <c r="D32" s="108">
        <f>'P8'!H8</f>
        <v>0</v>
      </c>
      <c r="E32" s="108">
        <f>'P8'!I8</f>
        <v>1234</v>
      </c>
      <c r="F32" s="108">
        <f>'P8'!J8</f>
        <v>1254</v>
      </c>
      <c r="G32" s="212">
        <f>'P8'!K8</f>
        <v>1251.36</v>
      </c>
      <c r="H32" s="115">
        <f>G32/F32*100</f>
        <v>99.78947368421052</v>
      </c>
    </row>
    <row r="33" spans="1:8" ht="6.75" customHeight="1">
      <c r="A33" s="450"/>
      <c r="B33" s="451"/>
      <c r="C33" s="451"/>
      <c r="D33" s="451"/>
      <c r="E33" s="451"/>
      <c r="F33" s="451"/>
      <c r="G33" s="451"/>
      <c r="H33" s="452"/>
    </row>
    <row r="34" spans="1:8" s="1" customFormat="1" ht="12.75">
      <c r="A34" s="87" t="s">
        <v>555</v>
      </c>
      <c r="B34" s="451"/>
      <c r="C34" s="463"/>
      <c r="D34" s="91">
        <f>D27-D28</f>
        <v>-111958</v>
      </c>
      <c r="E34" s="91">
        <f>E27-E28</f>
        <v>-136827</v>
      </c>
      <c r="F34" s="91">
        <f>F27-F28</f>
        <v>-126150</v>
      </c>
      <c r="G34" s="214">
        <f>G27-G28</f>
        <v>-52368.2</v>
      </c>
      <c r="H34" s="38"/>
    </row>
    <row r="35" spans="1:8" ht="7.5" customHeight="1">
      <c r="A35" s="116"/>
      <c r="B35" s="117"/>
      <c r="C35" s="117"/>
      <c r="D35" s="117"/>
      <c r="E35" s="117"/>
      <c r="F35" s="117"/>
      <c r="G35" s="117"/>
      <c r="H35" s="118"/>
    </row>
    <row r="36" spans="1:8" ht="25.5">
      <c r="A36" s="144" t="s">
        <v>605</v>
      </c>
      <c r="B36" s="466" t="s">
        <v>617</v>
      </c>
      <c r="C36" s="467"/>
      <c r="D36" s="210">
        <f>Príjmy!F83</f>
        <v>67500</v>
      </c>
      <c r="E36" s="210">
        <f>Príjmy!G83</f>
        <v>113500</v>
      </c>
      <c r="F36" s="210">
        <f>Príjmy!H83</f>
        <v>113500</v>
      </c>
      <c r="G36" s="210">
        <f>Príjmy!I83</f>
        <v>0</v>
      </c>
      <c r="H36" s="72">
        <f>Príjmy!J83</f>
        <v>0</v>
      </c>
    </row>
    <row r="37" spans="1:8" ht="6" customHeight="1">
      <c r="A37" s="141"/>
      <c r="B37" s="142"/>
      <c r="C37" s="142"/>
      <c r="D37" s="142"/>
      <c r="E37" s="142"/>
      <c r="F37" s="142"/>
      <c r="G37" s="142"/>
      <c r="H37" s="143"/>
    </row>
    <row r="38" spans="1:8" ht="2.25" customHeight="1" hidden="1">
      <c r="A38" s="141"/>
      <c r="B38" s="142"/>
      <c r="C38" s="142"/>
      <c r="D38" s="142"/>
      <c r="E38" s="142"/>
      <c r="F38" s="142"/>
      <c r="G38" s="142"/>
      <c r="H38" s="143"/>
    </row>
    <row r="39" spans="1:8" ht="4.5" customHeight="1">
      <c r="A39" s="119"/>
      <c r="B39" s="120"/>
      <c r="C39" s="120"/>
      <c r="D39" s="120"/>
      <c r="E39" s="120"/>
      <c r="F39" s="120"/>
      <c r="G39" s="120"/>
      <c r="H39" s="121"/>
    </row>
    <row r="40" spans="1:8" ht="12.75">
      <c r="A40" s="86" t="s">
        <v>556</v>
      </c>
      <c r="B40" s="451"/>
      <c r="C40" s="463"/>
      <c r="D40" s="92">
        <f>D5+D27+D36</f>
        <v>487180</v>
      </c>
      <c r="E40" s="92">
        <f>E5+E27+E36</f>
        <v>558983.88</v>
      </c>
      <c r="F40" s="219">
        <f>F5+F27+F36</f>
        <v>564071.3300000001</v>
      </c>
      <c r="G40" s="219">
        <f>G5+G27+G36</f>
        <v>451347.52</v>
      </c>
      <c r="H40" s="93">
        <f>G40/F40*100</f>
        <v>80.01603626973915</v>
      </c>
    </row>
    <row r="41" spans="1:8" ht="12.75">
      <c r="A41" s="86" t="s">
        <v>557</v>
      </c>
      <c r="B41" s="451"/>
      <c r="C41" s="463"/>
      <c r="D41" s="92">
        <f>D15+D28</f>
        <v>487180</v>
      </c>
      <c r="E41" s="92">
        <f>E15+E28</f>
        <v>558954</v>
      </c>
      <c r="F41" s="219">
        <f>F15+F28</f>
        <v>563037.5</v>
      </c>
      <c r="G41" s="219">
        <f>G15+G28</f>
        <v>448299.55000000005</v>
      </c>
      <c r="H41" s="93">
        <f>G41/F41*100</f>
        <v>79.62161490131653</v>
      </c>
    </row>
    <row r="42" spans="1:8" ht="7.5" customHeight="1">
      <c r="A42" s="450"/>
      <c r="B42" s="451"/>
      <c r="C42" s="451"/>
      <c r="D42" s="451"/>
      <c r="E42" s="451"/>
      <c r="F42" s="451"/>
      <c r="G42" s="451"/>
      <c r="H42" s="452"/>
    </row>
    <row r="43" spans="1:8" s="1" customFormat="1" ht="13.5" thickBot="1">
      <c r="A43" s="88" t="s">
        <v>558</v>
      </c>
      <c r="B43" s="464" t="s">
        <v>29</v>
      </c>
      <c r="C43" s="465"/>
      <c r="D43" s="94">
        <f>D40-D41</f>
        <v>0</v>
      </c>
      <c r="E43" s="94">
        <f>E40-E41</f>
        <v>29.880000000004657</v>
      </c>
      <c r="F43" s="94">
        <f>F40-F41</f>
        <v>1033.8300000000745</v>
      </c>
      <c r="G43" s="218">
        <f>G40-G41</f>
        <v>3047.969999999972</v>
      </c>
      <c r="H43" s="95"/>
    </row>
  </sheetData>
  <sheetProtection/>
  <mergeCells count="16">
    <mergeCell ref="A42:H42"/>
    <mergeCell ref="B43:C43"/>
    <mergeCell ref="B28:C28"/>
    <mergeCell ref="A33:H33"/>
    <mergeCell ref="B40:C40"/>
    <mergeCell ref="B41:C41"/>
    <mergeCell ref="B34:C34"/>
    <mergeCell ref="B36:C36"/>
    <mergeCell ref="A26:H26"/>
    <mergeCell ref="B27:C27"/>
    <mergeCell ref="A1:H1"/>
    <mergeCell ref="A3:C3"/>
    <mergeCell ref="B5:C5"/>
    <mergeCell ref="B15:C15"/>
    <mergeCell ref="A24:H24"/>
    <mergeCell ref="B25:C25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A74" sqref="A74:IV123"/>
    </sheetView>
  </sheetViews>
  <sheetFormatPr defaultColWidth="9.00390625" defaultRowHeight="12.75"/>
  <cols>
    <col min="1" max="1" width="8.125" style="0" customWidth="1"/>
    <col min="2" max="2" width="11.625" style="0" customWidth="1"/>
    <col min="3" max="3" width="5.375" style="0" customWidth="1"/>
    <col min="4" max="4" width="8.875" style="0" customWidth="1"/>
    <col min="5" max="5" width="7.75390625" style="0" customWidth="1"/>
    <col min="6" max="6" width="4.875" style="0" customWidth="1"/>
    <col min="7" max="7" width="45.25390625" style="0" customWidth="1"/>
    <col min="8" max="8" width="9.625" style="0" customWidth="1"/>
    <col min="9" max="9" width="10.125" style="0" customWidth="1"/>
    <col min="10" max="10" width="8.875" style="0" customWidth="1"/>
    <col min="11" max="11" width="9.00390625" style="0" customWidth="1"/>
    <col min="12" max="12" width="7.875" style="0" customWidth="1"/>
  </cols>
  <sheetData>
    <row r="1" spans="1:12" s="1" customFormat="1" ht="39" customHeight="1">
      <c r="A1" s="26" t="s">
        <v>417</v>
      </c>
      <c r="B1" s="27" t="s">
        <v>416</v>
      </c>
      <c r="C1" s="27" t="s">
        <v>418</v>
      </c>
      <c r="D1" s="27" t="s">
        <v>419</v>
      </c>
      <c r="E1" s="27" t="s">
        <v>689</v>
      </c>
      <c r="F1" s="27" t="s">
        <v>690</v>
      </c>
      <c r="G1" s="27" t="s">
        <v>691</v>
      </c>
      <c r="H1" s="28" t="s">
        <v>692</v>
      </c>
      <c r="I1" s="202" t="s">
        <v>619</v>
      </c>
      <c r="J1" s="28" t="s">
        <v>693</v>
      </c>
      <c r="K1" s="28" t="s">
        <v>694</v>
      </c>
      <c r="L1" s="207" t="s">
        <v>420</v>
      </c>
    </row>
    <row r="2" spans="1:12" ht="12" customHeight="1">
      <c r="A2" s="30" t="s">
        <v>696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31"/>
    </row>
    <row r="3" spans="1:12" s="52" customFormat="1" ht="18" customHeight="1">
      <c r="A3" s="49" t="s">
        <v>403</v>
      </c>
      <c r="B3" s="50" t="s">
        <v>695</v>
      </c>
      <c r="C3" s="50" t="s">
        <v>695</v>
      </c>
      <c r="D3" s="50" t="s">
        <v>695</v>
      </c>
      <c r="E3" s="50" t="s">
        <v>695</v>
      </c>
      <c r="F3" s="50" t="s">
        <v>695</v>
      </c>
      <c r="G3" s="50" t="s">
        <v>404</v>
      </c>
      <c r="H3" s="51">
        <f>H4+H9+H19+H29+H36+H38</f>
        <v>11951</v>
      </c>
      <c r="I3" s="51">
        <f>I4+I9+I19+I29+I36+I38</f>
        <v>14485</v>
      </c>
      <c r="J3" s="51">
        <f>J4+J9+J19+J29+J36+J38</f>
        <v>14592</v>
      </c>
      <c r="K3" s="51">
        <f>K4+K9+K19+K29+K36+K38</f>
        <v>7705.890000000001</v>
      </c>
      <c r="L3" s="63">
        <f>K3/J3*100</f>
        <v>52.809004934210535</v>
      </c>
    </row>
    <row r="4" spans="1:12" s="18" customFormat="1" ht="12.75">
      <c r="A4" s="32" t="s">
        <v>695</v>
      </c>
      <c r="B4" s="21" t="s">
        <v>697</v>
      </c>
      <c r="C4" s="21" t="s">
        <v>695</v>
      </c>
      <c r="D4" s="21" t="s">
        <v>695</v>
      </c>
      <c r="E4" s="21" t="s">
        <v>695</v>
      </c>
      <c r="F4" s="21" t="s">
        <v>695</v>
      </c>
      <c r="G4" s="21" t="s">
        <v>405</v>
      </c>
      <c r="H4" s="22">
        <f>SUM(H5:H8)</f>
        <v>664</v>
      </c>
      <c r="I4" s="22">
        <f>SUM(I5:I8)</f>
        <v>1898</v>
      </c>
      <c r="J4" s="22">
        <f>SUM(J5:J8)</f>
        <v>1918</v>
      </c>
      <c r="K4" s="22">
        <f>SUM(K5:K8)</f>
        <v>1254.08</v>
      </c>
      <c r="L4" s="68">
        <f>K4/J4*100</f>
        <v>65.38477580813347</v>
      </c>
    </row>
    <row r="5" spans="1:12" s="2" customFormat="1" ht="12.75">
      <c r="A5" s="30" t="s">
        <v>695</v>
      </c>
      <c r="B5" s="4" t="s">
        <v>695</v>
      </c>
      <c r="C5" s="4" t="s">
        <v>695</v>
      </c>
      <c r="D5" s="4" t="s">
        <v>406</v>
      </c>
      <c r="E5" s="4" t="s">
        <v>709</v>
      </c>
      <c r="F5" s="4" t="s">
        <v>701</v>
      </c>
      <c r="G5" s="4" t="s">
        <v>459</v>
      </c>
      <c r="H5" s="24">
        <v>198</v>
      </c>
      <c r="I5" s="24">
        <v>198</v>
      </c>
      <c r="J5" s="24">
        <v>198</v>
      </c>
      <c r="K5" s="24">
        <v>0</v>
      </c>
      <c r="L5" s="35"/>
    </row>
    <row r="6" spans="1:12" s="2" customFormat="1" ht="12.75">
      <c r="A6" s="30"/>
      <c r="B6" s="4"/>
      <c r="C6" s="4"/>
      <c r="D6" s="4" t="s">
        <v>406</v>
      </c>
      <c r="E6" s="4" t="s">
        <v>712</v>
      </c>
      <c r="F6" s="4" t="s">
        <v>701</v>
      </c>
      <c r="G6" s="43" t="s">
        <v>112</v>
      </c>
      <c r="H6" s="24">
        <v>100</v>
      </c>
      <c r="I6" s="24">
        <v>100</v>
      </c>
      <c r="J6" s="24">
        <v>100</v>
      </c>
      <c r="K6" s="24">
        <v>2.72</v>
      </c>
      <c r="L6" s="35"/>
    </row>
    <row r="7" spans="1:12" s="2" customFormat="1" ht="12.75">
      <c r="A7" s="30"/>
      <c r="B7" s="4"/>
      <c r="C7" s="4"/>
      <c r="D7" s="4" t="s">
        <v>406</v>
      </c>
      <c r="E7" s="4" t="s">
        <v>717</v>
      </c>
      <c r="F7" s="4" t="s">
        <v>701</v>
      </c>
      <c r="G7" s="43" t="s">
        <v>610</v>
      </c>
      <c r="H7" s="24">
        <v>366</v>
      </c>
      <c r="I7" s="24">
        <v>366</v>
      </c>
      <c r="J7" s="24">
        <v>366</v>
      </c>
      <c r="K7" s="24">
        <v>0</v>
      </c>
      <c r="L7" s="35"/>
    </row>
    <row r="8" spans="1:12" s="2" customFormat="1" ht="25.5">
      <c r="A8" s="30"/>
      <c r="B8" s="4"/>
      <c r="C8" s="4"/>
      <c r="D8" s="4" t="s">
        <v>406</v>
      </c>
      <c r="E8" s="4" t="s">
        <v>169</v>
      </c>
      <c r="F8" s="4" t="s">
        <v>701</v>
      </c>
      <c r="G8" s="43" t="s">
        <v>26</v>
      </c>
      <c r="H8" s="24">
        <v>0</v>
      </c>
      <c r="I8" s="24">
        <v>1234</v>
      </c>
      <c r="J8" s="24">
        <v>1254</v>
      </c>
      <c r="K8" s="24">
        <v>1251.36</v>
      </c>
      <c r="L8" s="35"/>
    </row>
    <row r="9" spans="1:12" s="18" customFormat="1" ht="12.75">
      <c r="A9" s="32" t="s">
        <v>695</v>
      </c>
      <c r="B9" s="21" t="s">
        <v>728</v>
      </c>
      <c r="C9" s="21" t="s">
        <v>695</v>
      </c>
      <c r="D9" s="21" t="s">
        <v>695</v>
      </c>
      <c r="E9" s="21" t="s">
        <v>695</v>
      </c>
      <c r="F9" s="21" t="s">
        <v>695</v>
      </c>
      <c r="G9" s="21" t="s">
        <v>407</v>
      </c>
      <c r="H9" s="22">
        <f>H10+H11</f>
        <v>935</v>
      </c>
      <c r="I9" s="22">
        <f>I10+I11</f>
        <v>935</v>
      </c>
      <c r="J9" s="22">
        <f>J10+J11</f>
        <v>935</v>
      </c>
      <c r="K9" s="22">
        <f>K10+K11</f>
        <v>189.05</v>
      </c>
      <c r="L9" s="33">
        <f>K9/J9*100</f>
        <v>20.2192513368984</v>
      </c>
    </row>
    <row r="10" spans="1:12" s="18" customFormat="1" ht="12.75">
      <c r="A10" s="53"/>
      <c r="B10" s="54"/>
      <c r="C10" s="54"/>
      <c r="D10" s="176" t="s">
        <v>406</v>
      </c>
      <c r="E10" s="176" t="s">
        <v>705</v>
      </c>
      <c r="F10" s="176" t="s">
        <v>701</v>
      </c>
      <c r="G10" s="176" t="s">
        <v>95</v>
      </c>
      <c r="H10" s="178">
        <v>5</v>
      </c>
      <c r="I10" s="209">
        <v>5</v>
      </c>
      <c r="J10" s="209">
        <v>5</v>
      </c>
      <c r="K10" s="178">
        <v>0.63</v>
      </c>
      <c r="L10" s="328">
        <f aca="true" t="shared" si="0" ref="L10:L18">K10/J10*100</f>
        <v>12.6</v>
      </c>
    </row>
    <row r="11" spans="1:12" s="18" customFormat="1" ht="12.75">
      <c r="A11" s="53"/>
      <c r="B11" s="54"/>
      <c r="C11" s="54"/>
      <c r="D11" s="54"/>
      <c r="E11" s="54" t="s">
        <v>433</v>
      </c>
      <c r="F11" s="54" t="s">
        <v>701</v>
      </c>
      <c r="G11" s="54" t="s">
        <v>434</v>
      </c>
      <c r="H11" s="55">
        <f>SUM(H12:H18)</f>
        <v>930</v>
      </c>
      <c r="I11" s="55">
        <f>SUM(I12:I18)</f>
        <v>930</v>
      </c>
      <c r="J11" s="55">
        <f>SUM(J12:J18)</f>
        <v>930</v>
      </c>
      <c r="K11" s="55">
        <f>SUM(K12:K18)</f>
        <v>188.42000000000002</v>
      </c>
      <c r="L11" s="311">
        <f t="shared" si="0"/>
        <v>20.260215053763442</v>
      </c>
    </row>
    <row r="12" spans="1:12" s="2" customFormat="1" ht="12.75">
      <c r="A12" s="30" t="s">
        <v>695</v>
      </c>
      <c r="B12" s="4" t="s">
        <v>695</v>
      </c>
      <c r="C12" s="4" t="s">
        <v>695</v>
      </c>
      <c r="D12" s="4" t="s">
        <v>406</v>
      </c>
      <c r="E12" s="4" t="s">
        <v>130</v>
      </c>
      <c r="F12" s="4" t="s">
        <v>701</v>
      </c>
      <c r="G12" s="4" t="s">
        <v>570</v>
      </c>
      <c r="H12" s="24">
        <v>70</v>
      </c>
      <c r="I12" s="24">
        <v>107</v>
      </c>
      <c r="J12" s="24">
        <v>107</v>
      </c>
      <c r="K12" s="24">
        <v>68.65</v>
      </c>
      <c r="L12" s="328">
        <f t="shared" si="0"/>
        <v>64.1588785046729</v>
      </c>
    </row>
    <row r="13" spans="1:12" s="2" customFormat="1" ht="12.75">
      <c r="A13" s="30"/>
      <c r="B13" s="4"/>
      <c r="C13" s="4"/>
      <c r="D13" s="4" t="s">
        <v>406</v>
      </c>
      <c r="E13" s="4" t="s">
        <v>131</v>
      </c>
      <c r="F13" s="4" t="s">
        <v>701</v>
      </c>
      <c r="G13" s="4" t="s">
        <v>637</v>
      </c>
      <c r="H13" s="24">
        <v>30</v>
      </c>
      <c r="I13" s="24">
        <v>33</v>
      </c>
      <c r="J13" s="24">
        <v>33</v>
      </c>
      <c r="K13" s="24">
        <v>32.77</v>
      </c>
      <c r="L13" s="328">
        <f t="shared" si="0"/>
        <v>99.30303030303031</v>
      </c>
    </row>
    <row r="14" spans="1:12" s="2" customFormat="1" ht="12.75">
      <c r="A14" s="30" t="s">
        <v>695</v>
      </c>
      <c r="B14" s="4" t="s">
        <v>695</v>
      </c>
      <c r="C14" s="4" t="s">
        <v>695</v>
      </c>
      <c r="D14" s="4" t="s">
        <v>406</v>
      </c>
      <c r="E14" s="4" t="s">
        <v>709</v>
      </c>
      <c r="F14" s="4" t="s">
        <v>701</v>
      </c>
      <c r="G14" s="43" t="s">
        <v>459</v>
      </c>
      <c r="H14" s="24">
        <v>100</v>
      </c>
      <c r="I14" s="24">
        <v>60</v>
      </c>
      <c r="J14" s="24">
        <v>60</v>
      </c>
      <c r="K14" s="24">
        <v>0</v>
      </c>
      <c r="L14" s="328">
        <f t="shared" si="0"/>
        <v>0</v>
      </c>
    </row>
    <row r="15" spans="1:12" s="2" customFormat="1" ht="12.75">
      <c r="A15" s="30"/>
      <c r="B15" s="4"/>
      <c r="C15" s="4"/>
      <c r="D15" s="4" t="s">
        <v>406</v>
      </c>
      <c r="E15" s="4" t="s">
        <v>408</v>
      </c>
      <c r="F15" s="4" t="s">
        <v>701</v>
      </c>
      <c r="G15" s="4" t="s">
        <v>96</v>
      </c>
      <c r="H15" s="24">
        <v>30</v>
      </c>
      <c r="I15" s="24">
        <v>30</v>
      </c>
      <c r="J15" s="24">
        <v>30</v>
      </c>
      <c r="K15" s="24">
        <v>0</v>
      </c>
      <c r="L15" s="328">
        <f t="shared" si="0"/>
        <v>0</v>
      </c>
    </row>
    <row r="16" spans="1:12" s="2" customFormat="1" ht="12.75">
      <c r="A16" s="30"/>
      <c r="B16" s="4"/>
      <c r="C16" s="4"/>
      <c r="D16" s="4" t="s">
        <v>406</v>
      </c>
      <c r="E16" s="4" t="s">
        <v>136</v>
      </c>
      <c r="F16" s="4" t="s">
        <v>701</v>
      </c>
      <c r="G16" s="4" t="s">
        <v>666</v>
      </c>
      <c r="H16" s="24">
        <v>200</v>
      </c>
      <c r="I16" s="24">
        <v>200</v>
      </c>
      <c r="J16" s="24">
        <v>200</v>
      </c>
      <c r="K16" s="24">
        <v>0</v>
      </c>
      <c r="L16" s="328">
        <f t="shared" si="0"/>
        <v>0</v>
      </c>
    </row>
    <row r="17" spans="1:12" s="2" customFormat="1" ht="12.75">
      <c r="A17" s="30"/>
      <c r="B17" s="4"/>
      <c r="C17" s="4"/>
      <c r="D17" s="4" t="s">
        <v>406</v>
      </c>
      <c r="E17" s="4" t="s">
        <v>717</v>
      </c>
      <c r="F17" s="4" t="s">
        <v>701</v>
      </c>
      <c r="G17" s="4" t="s">
        <v>472</v>
      </c>
      <c r="H17" s="24">
        <v>100</v>
      </c>
      <c r="I17" s="24">
        <v>100</v>
      </c>
      <c r="J17" s="24">
        <v>100</v>
      </c>
      <c r="K17" s="24">
        <v>7</v>
      </c>
      <c r="L17" s="328">
        <f t="shared" si="0"/>
        <v>7.000000000000001</v>
      </c>
    </row>
    <row r="18" spans="1:12" s="2" customFormat="1" ht="12.75">
      <c r="A18" s="30" t="s">
        <v>695</v>
      </c>
      <c r="B18" s="4" t="s">
        <v>695</v>
      </c>
      <c r="C18" s="4" t="s">
        <v>695</v>
      </c>
      <c r="D18" s="4" t="s">
        <v>406</v>
      </c>
      <c r="E18" s="4" t="s">
        <v>723</v>
      </c>
      <c r="F18" s="4" t="s">
        <v>701</v>
      </c>
      <c r="G18" s="4" t="s">
        <v>628</v>
      </c>
      <c r="H18" s="24">
        <v>400</v>
      </c>
      <c r="I18" s="24">
        <v>400</v>
      </c>
      <c r="J18" s="24">
        <v>400</v>
      </c>
      <c r="K18" s="24">
        <v>80</v>
      </c>
      <c r="L18" s="328">
        <f t="shared" si="0"/>
        <v>20</v>
      </c>
    </row>
    <row r="19" spans="1:12" s="18" customFormat="1" ht="12" customHeight="1">
      <c r="A19" s="32" t="s">
        <v>695</v>
      </c>
      <c r="B19" s="21" t="s">
        <v>129</v>
      </c>
      <c r="C19" s="21" t="s">
        <v>695</v>
      </c>
      <c r="D19" s="21" t="s">
        <v>695</v>
      </c>
      <c r="E19" s="21" t="s">
        <v>695</v>
      </c>
      <c r="F19" s="21" t="s">
        <v>695</v>
      </c>
      <c r="G19" s="21" t="s">
        <v>409</v>
      </c>
      <c r="H19" s="22">
        <f>H20+H21</f>
        <v>3152</v>
      </c>
      <c r="I19" s="22">
        <f>I20+I21</f>
        <v>3152</v>
      </c>
      <c r="J19" s="22">
        <f>J20+J21</f>
        <v>3152</v>
      </c>
      <c r="K19" s="22">
        <f>K20+K21</f>
        <v>1429.92</v>
      </c>
      <c r="L19" s="33">
        <f>K19/J19*100</f>
        <v>45.36548223350254</v>
      </c>
    </row>
    <row r="20" spans="1:12" s="67" customFormat="1" ht="12.75">
      <c r="A20" s="64" t="s">
        <v>695</v>
      </c>
      <c r="B20" s="65" t="s">
        <v>695</v>
      </c>
      <c r="C20" s="65" t="s">
        <v>695</v>
      </c>
      <c r="D20" s="164" t="s">
        <v>410</v>
      </c>
      <c r="E20" s="164" t="s">
        <v>424</v>
      </c>
      <c r="F20" s="164" t="s">
        <v>701</v>
      </c>
      <c r="G20" s="164" t="s">
        <v>485</v>
      </c>
      <c r="H20" s="167">
        <v>10</v>
      </c>
      <c r="I20" s="167">
        <v>10</v>
      </c>
      <c r="J20" s="167">
        <v>10</v>
      </c>
      <c r="K20" s="167">
        <v>0</v>
      </c>
      <c r="L20" s="168">
        <f>K20/J20*100</f>
        <v>0</v>
      </c>
    </row>
    <row r="21" spans="1:12" s="67" customFormat="1" ht="12.75">
      <c r="A21" s="64"/>
      <c r="B21" s="65"/>
      <c r="C21" s="65"/>
      <c r="D21" s="65"/>
      <c r="E21" s="65" t="s">
        <v>433</v>
      </c>
      <c r="F21" s="65"/>
      <c r="G21" s="65" t="s">
        <v>434</v>
      </c>
      <c r="H21" s="66">
        <f>SUM(H22:H28)</f>
        <v>3142</v>
      </c>
      <c r="I21" s="66">
        <f>SUM(I22:I28)</f>
        <v>3142</v>
      </c>
      <c r="J21" s="66">
        <f>SUM(J22:J28)</f>
        <v>3142</v>
      </c>
      <c r="K21" s="66">
        <f>SUM(K22:K28)</f>
        <v>1429.92</v>
      </c>
      <c r="L21" s="72">
        <f>K21/J21*100</f>
        <v>45.50986632718014</v>
      </c>
    </row>
    <row r="22" spans="1:12" s="2" customFormat="1" ht="12.75">
      <c r="A22" s="30" t="s">
        <v>695</v>
      </c>
      <c r="B22" s="4" t="s">
        <v>695</v>
      </c>
      <c r="C22" s="4" t="s">
        <v>695</v>
      </c>
      <c r="D22" s="4" t="s">
        <v>410</v>
      </c>
      <c r="E22" s="4" t="s">
        <v>130</v>
      </c>
      <c r="F22" s="4" t="s">
        <v>701</v>
      </c>
      <c r="G22" s="4" t="s">
        <v>571</v>
      </c>
      <c r="H22" s="24">
        <v>500</v>
      </c>
      <c r="I22" s="24">
        <v>500</v>
      </c>
      <c r="J22" s="24">
        <v>500</v>
      </c>
      <c r="K22" s="24">
        <v>37.92</v>
      </c>
      <c r="L22" s="168">
        <f aca="true" t="shared" si="1" ref="L22:L27">K22/J22*100</f>
        <v>7.5840000000000005</v>
      </c>
    </row>
    <row r="23" spans="1:12" s="2" customFormat="1" ht="12.75">
      <c r="A23" s="30" t="s">
        <v>695</v>
      </c>
      <c r="B23" s="4" t="s">
        <v>695</v>
      </c>
      <c r="C23" s="4" t="s">
        <v>695</v>
      </c>
      <c r="D23" s="4" t="s">
        <v>410</v>
      </c>
      <c r="E23" s="4" t="s">
        <v>130</v>
      </c>
      <c r="F23" s="4" t="s">
        <v>701</v>
      </c>
      <c r="G23" s="4" t="s">
        <v>97</v>
      </c>
      <c r="H23" s="24">
        <v>200</v>
      </c>
      <c r="I23" s="24">
        <v>200</v>
      </c>
      <c r="J23" s="24">
        <v>200</v>
      </c>
      <c r="K23" s="24">
        <v>0</v>
      </c>
      <c r="L23" s="168">
        <f t="shared" si="1"/>
        <v>0</v>
      </c>
    </row>
    <row r="24" spans="1:12" s="2" customFormat="1" ht="12.75">
      <c r="A24" s="30" t="s">
        <v>695</v>
      </c>
      <c r="B24" s="4" t="s">
        <v>695</v>
      </c>
      <c r="C24" s="4" t="s">
        <v>695</v>
      </c>
      <c r="D24" s="4" t="s">
        <v>410</v>
      </c>
      <c r="E24" s="4" t="s">
        <v>709</v>
      </c>
      <c r="F24" s="4" t="s">
        <v>701</v>
      </c>
      <c r="G24" s="4" t="s">
        <v>435</v>
      </c>
      <c r="H24" s="24">
        <v>100</v>
      </c>
      <c r="I24" s="24">
        <v>100</v>
      </c>
      <c r="J24" s="24">
        <v>100</v>
      </c>
      <c r="K24" s="24">
        <v>0</v>
      </c>
      <c r="L24" s="168">
        <f t="shared" si="1"/>
        <v>0</v>
      </c>
    </row>
    <row r="25" spans="1:12" s="2" customFormat="1" ht="12.75">
      <c r="A25" s="30" t="s">
        <v>695</v>
      </c>
      <c r="B25" s="4" t="s">
        <v>695</v>
      </c>
      <c r="C25" s="4" t="s">
        <v>695</v>
      </c>
      <c r="D25" s="4" t="s">
        <v>410</v>
      </c>
      <c r="E25" s="4" t="s">
        <v>136</v>
      </c>
      <c r="F25" s="4" t="s">
        <v>701</v>
      </c>
      <c r="G25" s="43" t="s">
        <v>666</v>
      </c>
      <c r="H25" s="24">
        <v>500</v>
      </c>
      <c r="I25" s="24">
        <v>500</v>
      </c>
      <c r="J25" s="24">
        <v>500</v>
      </c>
      <c r="K25" s="5">
        <v>0</v>
      </c>
      <c r="L25" s="168">
        <f t="shared" si="1"/>
        <v>0</v>
      </c>
    </row>
    <row r="26" spans="1:12" s="2" customFormat="1" ht="12.75">
      <c r="A26" s="30" t="s">
        <v>695</v>
      </c>
      <c r="B26" s="4" t="s">
        <v>695</v>
      </c>
      <c r="C26" s="4" t="s">
        <v>695</v>
      </c>
      <c r="D26" s="4" t="s">
        <v>410</v>
      </c>
      <c r="E26" s="4" t="s">
        <v>717</v>
      </c>
      <c r="F26" s="4" t="s">
        <v>701</v>
      </c>
      <c r="G26" s="43" t="s">
        <v>610</v>
      </c>
      <c r="H26" s="24">
        <v>100</v>
      </c>
      <c r="I26" s="24">
        <v>100</v>
      </c>
      <c r="J26" s="24">
        <v>100</v>
      </c>
      <c r="K26" s="24">
        <v>0</v>
      </c>
      <c r="L26" s="168">
        <f t="shared" si="1"/>
        <v>0</v>
      </c>
    </row>
    <row r="27" spans="1:12" s="2" customFormat="1" ht="12.75">
      <c r="A27" s="30"/>
      <c r="B27" s="4" t="s">
        <v>695</v>
      </c>
      <c r="C27" s="4" t="s">
        <v>695</v>
      </c>
      <c r="D27" s="4" t="s">
        <v>410</v>
      </c>
      <c r="E27" s="4" t="s">
        <v>723</v>
      </c>
      <c r="F27" s="4" t="s">
        <v>701</v>
      </c>
      <c r="G27" s="43" t="s">
        <v>475</v>
      </c>
      <c r="H27" s="24">
        <v>350</v>
      </c>
      <c r="I27" s="24">
        <v>350</v>
      </c>
      <c r="J27" s="24">
        <v>350</v>
      </c>
      <c r="K27" s="24">
        <v>0</v>
      </c>
      <c r="L27" s="168">
        <f t="shared" si="1"/>
        <v>0</v>
      </c>
    </row>
    <row r="28" spans="1:12" s="2" customFormat="1" ht="16.5" customHeight="1">
      <c r="A28" s="30"/>
      <c r="B28" s="4" t="s">
        <v>695</v>
      </c>
      <c r="C28" s="4" t="s">
        <v>695</v>
      </c>
      <c r="D28" s="4" t="s">
        <v>410</v>
      </c>
      <c r="E28" s="4" t="s">
        <v>664</v>
      </c>
      <c r="F28" s="4" t="s">
        <v>701</v>
      </c>
      <c r="G28" s="43" t="s">
        <v>98</v>
      </c>
      <c r="H28" s="24">
        <v>1392</v>
      </c>
      <c r="I28" s="24">
        <v>1392</v>
      </c>
      <c r="J28" s="24">
        <v>1392</v>
      </c>
      <c r="K28" s="24">
        <v>1392</v>
      </c>
      <c r="L28" s="168">
        <f>K28/J28*100</f>
        <v>100</v>
      </c>
    </row>
    <row r="29" spans="1:12" s="18" customFormat="1" ht="12.75">
      <c r="A29" s="32" t="s">
        <v>695</v>
      </c>
      <c r="B29" s="21" t="s">
        <v>139</v>
      </c>
      <c r="C29" s="21" t="s">
        <v>695</v>
      </c>
      <c r="D29" s="21" t="s">
        <v>695</v>
      </c>
      <c r="E29" s="21" t="s">
        <v>695</v>
      </c>
      <c r="F29" s="21" t="s">
        <v>695</v>
      </c>
      <c r="G29" s="21" t="s">
        <v>411</v>
      </c>
      <c r="H29" s="22">
        <f>SUM(H30:H35)</f>
        <v>4000</v>
      </c>
      <c r="I29" s="22">
        <f>SUM(I30:I35)</f>
        <v>5000</v>
      </c>
      <c r="J29" s="22">
        <f>SUM(J30:J35)</f>
        <v>5000</v>
      </c>
      <c r="K29" s="324">
        <f>SUM(K30:K35)</f>
        <v>1274.15</v>
      </c>
      <c r="L29" s="244">
        <f>K29/J29*100</f>
        <v>25.483</v>
      </c>
    </row>
    <row r="30" spans="1:12" s="2" customFormat="1" ht="12.75">
      <c r="A30" s="30" t="s">
        <v>695</v>
      </c>
      <c r="B30" s="4" t="s">
        <v>695</v>
      </c>
      <c r="C30" s="4" t="s">
        <v>695</v>
      </c>
      <c r="D30" s="4" t="s">
        <v>412</v>
      </c>
      <c r="E30" s="4" t="s">
        <v>705</v>
      </c>
      <c r="F30" s="4" t="s">
        <v>701</v>
      </c>
      <c r="G30" s="4" t="s">
        <v>453</v>
      </c>
      <c r="H30" s="24">
        <v>5</v>
      </c>
      <c r="I30" s="24">
        <v>5</v>
      </c>
      <c r="J30" s="24">
        <v>5</v>
      </c>
      <c r="K30" s="24">
        <v>0</v>
      </c>
      <c r="L30" s="35"/>
    </row>
    <row r="31" spans="1:12" s="2" customFormat="1" ht="25.5">
      <c r="A31" s="30" t="s">
        <v>695</v>
      </c>
      <c r="B31" s="4" t="s">
        <v>695</v>
      </c>
      <c r="C31" s="4" t="s">
        <v>695</v>
      </c>
      <c r="D31" s="4" t="s">
        <v>412</v>
      </c>
      <c r="E31" s="4" t="s">
        <v>401</v>
      </c>
      <c r="F31" s="4" t="s">
        <v>701</v>
      </c>
      <c r="G31" s="43" t="s">
        <v>242</v>
      </c>
      <c r="H31" s="24">
        <v>0</v>
      </c>
      <c r="I31" s="24">
        <v>0</v>
      </c>
      <c r="J31" s="24">
        <v>240</v>
      </c>
      <c r="K31" s="24">
        <v>239.15</v>
      </c>
      <c r="L31" s="35"/>
    </row>
    <row r="32" spans="1:12" s="2" customFormat="1" ht="13.5" thickBot="1">
      <c r="A32" s="30" t="s">
        <v>695</v>
      </c>
      <c r="B32" s="4" t="s">
        <v>695</v>
      </c>
      <c r="C32" s="4" t="s">
        <v>695</v>
      </c>
      <c r="D32" s="4" t="s">
        <v>412</v>
      </c>
      <c r="E32" s="4" t="s">
        <v>723</v>
      </c>
      <c r="F32" s="4" t="s">
        <v>701</v>
      </c>
      <c r="G32" s="4" t="s">
        <v>481</v>
      </c>
      <c r="H32" s="24">
        <v>3000</v>
      </c>
      <c r="I32" s="24">
        <v>3000</v>
      </c>
      <c r="J32" s="24">
        <v>2760</v>
      </c>
      <c r="K32" s="24">
        <v>0</v>
      </c>
      <c r="L32" s="35"/>
    </row>
    <row r="33" spans="1:12" s="1" customFormat="1" ht="39" customHeight="1">
      <c r="A33" s="26" t="s">
        <v>417</v>
      </c>
      <c r="B33" s="27" t="s">
        <v>416</v>
      </c>
      <c r="C33" s="27" t="s">
        <v>418</v>
      </c>
      <c r="D33" s="27" t="s">
        <v>419</v>
      </c>
      <c r="E33" s="27" t="s">
        <v>689</v>
      </c>
      <c r="F33" s="27" t="s">
        <v>690</v>
      </c>
      <c r="G33" s="27" t="s">
        <v>691</v>
      </c>
      <c r="H33" s="28" t="s">
        <v>692</v>
      </c>
      <c r="I33" s="202" t="s">
        <v>619</v>
      </c>
      <c r="J33" s="28" t="s">
        <v>693</v>
      </c>
      <c r="K33" s="28" t="s">
        <v>694</v>
      </c>
      <c r="L33" s="207" t="s">
        <v>420</v>
      </c>
    </row>
    <row r="34" spans="1:12" s="2" customFormat="1" ht="25.5">
      <c r="A34" s="30" t="s">
        <v>695</v>
      </c>
      <c r="B34" s="4" t="s">
        <v>695</v>
      </c>
      <c r="C34" s="4" t="s">
        <v>695</v>
      </c>
      <c r="D34" s="4" t="s">
        <v>412</v>
      </c>
      <c r="E34" s="4" t="s">
        <v>664</v>
      </c>
      <c r="F34" s="4" t="s">
        <v>701</v>
      </c>
      <c r="G34" s="43" t="s">
        <v>99</v>
      </c>
      <c r="H34" s="24">
        <v>995</v>
      </c>
      <c r="I34" s="24">
        <v>995</v>
      </c>
      <c r="J34" s="24">
        <v>995</v>
      </c>
      <c r="K34" s="24">
        <v>35</v>
      </c>
      <c r="L34" s="35"/>
    </row>
    <row r="35" spans="1:12" s="2" customFormat="1" ht="25.5">
      <c r="A35" s="30" t="s">
        <v>695</v>
      </c>
      <c r="B35" s="4" t="s">
        <v>695</v>
      </c>
      <c r="C35" s="4" t="s">
        <v>695</v>
      </c>
      <c r="D35" s="4" t="s">
        <v>412</v>
      </c>
      <c r="E35" s="4" t="s">
        <v>672</v>
      </c>
      <c r="F35" s="4" t="s">
        <v>701</v>
      </c>
      <c r="G35" s="43" t="s">
        <v>27</v>
      </c>
      <c r="H35" s="24">
        <v>0</v>
      </c>
      <c r="I35" s="24">
        <v>1000</v>
      </c>
      <c r="J35" s="24">
        <v>1000</v>
      </c>
      <c r="K35" s="24">
        <v>1000</v>
      </c>
      <c r="L35" s="35"/>
    </row>
    <row r="36" spans="1:12" s="18" customFormat="1" ht="12.75">
      <c r="A36" s="32" t="s">
        <v>695</v>
      </c>
      <c r="B36" s="21" t="s">
        <v>151</v>
      </c>
      <c r="C36" s="21" t="s">
        <v>695</v>
      </c>
      <c r="D36" s="21" t="s">
        <v>695</v>
      </c>
      <c r="E36" s="21" t="s">
        <v>695</v>
      </c>
      <c r="F36" s="21" t="s">
        <v>695</v>
      </c>
      <c r="G36" s="21" t="s">
        <v>413</v>
      </c>
      <c r="H36" s="22">
        <f>H37</f>
        <v>2500</v>
      </c>
      <c r="I36" s="22">
        <f>I37</f>
        <v>2500</v>
      </c>
      <c r="J36" s="22">
        <f>J37</f>
        <v>2587</v>
      </c>
      <c r="K36" s="22">
        <f>K37</f>
        <v>2585.8700000000003</v>
      </c>
      <c r="L36" s="33">
        <f>K36/J36*100</f>
        <v>99.95632006184772</v>
      </c>
    </row>
    <row r="37" spans="1:12" s="2" customFormat="1" ht="25.5">
      <c r="A37" s="30" t="s">
        <v>695</v>
      </c>
      <c r="B37" s="4" t="s">
        <v>695</v>
      </c>
      <c r="C37" s="4" t="s">
        <v>695</v>
      </c>
      <c r="D37" s="4" t="s">
        <v>412</v>
      </c>
      <c r="E37" s="4" t="s">
        <v>414</v>
      </c>
      <c r="F37" s="4" t="s">
        <v>727</v>
      </c>
      <c r="G37" s="43" t="s">
        <v>572</v>
      </c>
      <c r="H37" s="24">
        <v>2500</v>
      </c>
      <c r="I37" s="24">
        <v>2500</v>
      </c>
      <c r="J37" s="24">
        <v>2587</v>
      </c>
      <c r="K37" s="24">
        <f>2121.07+464.8</f>
        <v>2585.8700000000003</v>
      </c>
      <c r="L37" s="35"/>
    </row>
    <row r="38" spans="1:12" s="18" customFormat="1" ht="13.5" customHeight="1">
      <c r="A38" s="32" t="s">
        <v>695</v>
      </c>
      <c r="B38" s="21" t="s">
        <v>161</v>
      </c>
      <c r="C38" s="21" t="s">
        <v>695</v>
      </c>
      <c r="D38" s="21" t="s">
        <v>695</v>
      </c>
      <c r="E38" s="21" t="s">
        <v>695</v>
      </c>
      <c r="F38" s="21" t="s">
        <v>695</v>
      </c>
      <c r="G38" s="62" t="s">
        <v>629</v>
      </c>
      <c r="H38" s="22">
        <f>SUM(H39:H40)</f>
        <v>700</v>
      </c>
      <c r="I38" s="22">
        <f>SUM(I39:I40)</f>
        <v>1000</v>
      </c>
      <c r="J38" s="22">
        <f>SUM(J39:J40)</f>
        <v>1000</v>
      </c>
      <c r="K38" s="22">
        <f>SUM(K39:K40)</f>
        <v>972.82</v>
      </c>
      <c r="L38" s="33">
        <f>K38/J38*100</f>
        <v>97.282</v>
      </c>
    </row>
    <row r="39" spans="1:12" s="2" customFormat="1" ht="12.75">
      <c r="A39" s="30" t="s">
        <v>695</v>
      </c>
      <c r="B39" s="4" t="s">
        <v>695</v>
      </c>
      <c r="C39" s="4" t="s">
        <v>695</v>
      </c>
      <c r="D39" s="4" t="s">
        <v>406</v>
      </c>
      <c r="E39" s="4" t="s">
        <v>672</v>
      </c>
      <c r="F39" s="4" t="s">
        <v>701</v>
      </c>
      <c r="G39" s="43" t="s">
        <v>100</v>
      </c>
      <c r="H39" s="24">
        <v>0</v>
      </c>
      <c r="I39" s="24">
        <v>300</v>
      </c>
      <c r="J39" s="24">
        <v>300</v>
      </c>
      <c r="K39" s="24">
        <v>300</v>
      </c>
      <c r="L39" s="35"/>
    </row>
    <row r="40" spans="1:12" s="2" customFormat="1" ht="26.25" thickBot="1">
      <c r="A40" s="40" t="s">
        <v>695</v>
      </c>
      <c r="B40" s="41" t="s">
        <v>695</v>
      </c>
      <c r="C40" s="41" t="s">
        <v>695</v>
      </c>
      <c r="D40" s="41" t="s">
        <v>406</v>
      </c>
      <c r="E40" s="41" t="s">
        <v>415</v>
      </c>
      <c r="F40" s="41" t="s">
        <v>701</v>
      </c>
      <c r="G40" s="226" t="s">
        <v>243</v>
      </c>
      <c r="H40" s="42">
        <v>700</v>
      </c>
      <c r="I40" s="42">
        <v>700</v>
      </c>
      <c r="J40" s="42">
        <v>700</v>
      </c>
      <c r="K40" s="42">
        <v>672.82</v>
      </c>
      <c r="L40" s="248"/>
    </row>
    <row r="42" ht="13.5" thickBot="1"/>
    <row r="43" spans="1:5" ht="12.75">
      <c r="A43" s="498" t="s">
        <v>559</v>
      </c>
      <c r="B43" s="502" t="s">
        <v>560</v>
      </c>
      <c r="C43" s="502"/>
      <c r="D43" s="502" t="s">
        <v>215</v>
      </c>
      <c r="E43" s="503"/>
    </row>
    <row r="44" spans="1:5" ht="13.5" thickBot="1">
      <c r="A44" s="499"/>
      <c r="B44" s="500" t="s">
        <v>671</v>
      </c>
      <c r="C44" s="500"/>
      <c r="D44" s="500" t="s">
        <v>214</v>
      </c>
      <c r="E44" s="501"/>
    </row>
    <row r="45" spans="1:4" ht="12.75">
      <c r="A45" s="272"/>
      <c r="B45" s="273"/>
      <c r="C45" s="273"/>
      <c r="D45" s="274"/>
    </row>
    <row r="46" spans="1:4" ht="12.75">
      <c r="A46" s="272"/>
      <c r="B46" s="273"/>
      <c r="C46" s="273"/>
      <c r="D46" s="274"/>
    </row>
    <row r="47" spans="1:4" ht="12.75">
      <c r="A47" s="272"/>
      <c r="B47" s="273"/>
      <c r="C47" s="273"/>
      <c r="D47" s="274"/>
    </row>
    <row r="48" spans="1:4" ht="12.75">
      <c r="A48" s="272"/>
      <c r="B48" s="273"/>
      <c r="C48" s="273"/>
      <c r="D48" s="274"/>
    </row>
    <row r="49" spans="1:4" ht="12.75">
      <c r="A49" s="272"/>
      <c r="B49" s="273"/>
      <c r="C49" s="273"/>
      <c r="D49" s="274"/>
    </row>
    <row r="50" spans="1:4" ht="12.75">
      <c r="A50" s="272"/>
      <c r="B50" s="273"/>
      <c r="C50" s="273"/>
      <c r="D50" s="274"/>
    </row>
    <row r="51" spans="1:4" ht="12.75">
      <c r="A51" s="272"/>
      <c r="B51" s="273"/>
      <c r="C51" s="273"/>
      <c r="D51" s="274"/>
    </row>
    <row r="52" spans="1:4" ht="12.75">
      <c r="A52" s="272"/>
      <c r="B52" s="273"/>
      <c r="C52" s="273"/>
      <c r="D52" s="274"/>
    </row>
    <row r="53" spans="1:4" ht="12.75">
      <c r="A53" s="272"/>
      <c r="B53" s="273"/>
      <c r="C53" s="273"/>
      <c r="D53" s="274"/>
    </row>
    <row r="54" spans="1:4" ht="12.75">
      <c r="A54" s="272"/>
      <c r="B54" s="273"/>
      <c r="C54" s="273"/>
      <c r="D54" s="274"/>
    </row>
    <row r="55" spans="1:4" ht="12.75">
      <c r="A55" s="272"/>
      <c r="B55" s="273"/>
      <c r="C55" s="273"/>
      <c r="D55" s="274"/>
    </row>
    <row r="56" spans="1:4" ht="12.75">
      <c r="A56" s="272"/>
      <c r="B56" s="273"/>
      <c r="C56" s="273"/>
      <c r="D56" s="274"/>
    </row>
    <row r="57" spans="1:4" ht="12.75">
      <c r="A57" s="272"/>
      <c r="B57" s="273"/>
      <c r="C57" s="273"/>
      <c r="D57" s="274"/>
    </row>
    <row r="58" spans="1:4" ht="12.75">
      <c r="A58" s="272"/>
      <c r="B58" s="273"/>
      <c r="C58" s="273"/>
      <c r="D58" s="274"/>
    </row>
    <row r="59" spans="1:4" ht="12.75">
      <c r="A59" s="272"/>
      <c r="B59" s="273"/>
      <c r="C59" s="273"/>
      <c r="D59" s="274"/>
    </row>
    <row r="60" spans="1:4" ht="12.75">
      <c r="A60" s="272"/>
      <c r="B60" s="273"/>
      <c r="C60" s="273"/>
      <c r="D60" s="274"/>
    </row>
    <row r="61" spans="1:4" ht="12.75">
      <c r="A61" s="272"/>
      <c r="B61" s="273"/>
      <c r="C61" s="273"/>
      <c r="D61" s="274"/>
    </row>
    <row r="62" spans="1:4" ht="12.75">
      <c r="A62" s="272"/>
      <c r="B62" s="273"/>
      <c r="C62" s="273"/>
      <c r="D62" s="274"/>
    </row>
    <row r="63" spans="1:4" ht="12.75">
      <c r="A63" s="272"/>
      <c r="B63" s="273"/>
      <c r="C63" s="273"/>
      <c r="D63" s="274"/>
    </row>
    <row r="64" spans="1:4" ht="12.75">
      <c r="A64" s="272"/>
      <c r="B64" s="273"/>
      <c r="C64" s="273"/>
      <c r="D64" s="274"/>
    </row>
    <row r="65" spans="1:4" ht="12.75">
      <c r="A65" s="272"/>
      <c r="B65" s="273"/>
      <c r="C65" s="273"/>
      <c r="D65" s="274"/>
    </row>
    <row r="66" spans="1:4" ht="12.75">
      <c r="A66" s="272"/>
      <c r="B66" s="273"/>
      <c r="C66" s="273"/>
      <c r="D66" s="274"/>
    </row>
    <row r="67" spans="1:4" ht="12.75">
      <c r="A67" s="272"/>
      <c r="B67" s="273"/>
      <c r="C67" s="273"/>
      <c r="D67" s="274"/>
    </row>
    <row r="68" spans="1:4" ht="12.75">
      <c r="A68" s="272"/>
      <c r="B68" s="273"/>
      <c r="C68" s="273"/>
      <c r="D68" s="274"/>
    </row>
    <row r="69" spans="1:4" ht="12.75">
      <c r="A69" s="272"/>
      <c r="B69" s="273"/>
      <c r="C69" s="273"/>
      <c r="D69" s="274"/>
    </row>
    <row r="70" spans="1:4" ht="12.75">
      <c r="A70" s="272"/>
      <c r="B70" s="273"/>
      <c r="C70" s="273"/>
      <c r="D70" s="274"/>
    </row>
    <row r="71" spans="1:4" ht="12.75">
      <c r="A71" s="272"/>
      <c r="B71" s="273"/>
      <c r="C71" s="273"/>
      <c r="D71" s="274"/>
    </row>
    <row r="72" spans="1:4" ht="12.75">
      <c r="A72" s="272"/>
      <c r="B72" s="273"/>
      <c r="C72" s="273"/>
      <c r="D72" s="274"/>
    </row>
    <row r="73" spans="1:4" ht="21" customHeight="1">
      <c r="A73" s="272"/>
      <c r="B73" s="273"/>
      <c r="C73" s="273"/>
      <c r="D73" s="274"/>
    </row>
  </sheetData>
  <sheetProtection/>
  <mergeCells count="5">
    <mergeCell ref="D44:E44"/>
    <mergeCell ref="B43:C43"/>
    <mergeCell ref="B44:C44"/>
    <mergeCell ref="D43:E43"/>
    <mergeCell ref="A43:A44"/>
  </mergeCells>
  <printOptions/>
  <pageMargins left="0.5511811023622047" right="0.5511811023622047" top="0.8661417322834646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31.12.2011
VÝDAVKY - Program 8: Náboženské, zdravotnícke a sociálne služby</oddHead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6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8.875" style="0" bestFit="1" customWidth="1"/>
    <col min="2" max="2" width="9.625" style="0" customWidth="1"/>
    <col min="3" max="3" width="9.75390625" style="0" bestFit="1" customWidth="1"/>
    <col min="4" max="4" width="8.625" style="0" bestFit="1" customWidth="1"/>
    <col min="5" max="5" width="7.875" style="0" customWidth="1"/>
    <col min="6" max="6" width="41.25390625" style="0" customWidth="1"/>
    <col min="7" max="7" width="11.125" style="0" customWidth="1"/>
    <col min="8" max="8" width="11.625" style="0" customWidth="1"/>
    <col min="9" max="9" width="11.25390625" style="0" bestFit="1" customWidth="1"/>
    <col min="10" max="10" width="10.25390625" style="0" bestFit="1" customWidth="1"/>
  </cols>
  <sheetData>
    <row r="1" spans="1:10" s="347" customFormat="1" ht="18">
      <c r="A1" s="504"/>
      <c r="B1" s="504"/>
      <c r="C1" s="504"/>
      <c r="D1" s="504"/>
      <c r="E1" s="504"/>
      <c r="F1" s="504"/>
      <c r="G1" s="504"/>
      <c r="H1" s="504"/>
      <c r="I1" s="504"/>
      <c r="J1" s="504"/>
    </row>
    <row r="2" spans="1:10" s="347" customFormat="1" ht="18">
      <c r="A2" s="348" t="s">
        <v>250</v>
      </c>
      <c r="B2" s="346"/>
      <c r="C2" s="346"/>
      <c r="D2" s="346"/>
      <c r="E2" s="346"/>
      <c r="F2" s="346"/>
      <c r="G2" s="346"/>
      <c r="H2" s="346"/>
      <c r="I2" s="346"/>
      <c r="J2" s="346"/>
    </row>
    <row r="3" spans="1:10" ht="15.75">
      <c r="A3" s="349"/>
      <c r="B3" s="349"/>
      <c r="C3" s="349"/>
      <c r="D3" s="349"/>
      <c r="E3" s="350"/>
      <c r="F3" s="351"/>
      <c r="G3" s="351"/>
      <c r="H3" s="351"/>
      <c r="I3" s="349"/>
      <c r="J3" s="349"/>
    </row>
    <row r="4" spans="1:10" ht="15.75">
      <c r="A4" s="349" t="s">
        <v>251</v>
      </c>
      <c r="B4" s="349"/>
      <c r="C4" s="349"/>
      <c r="D4" s="349"/>
      <c r="E4" s="350"/>
      <c r="F4" s="351"/>
      <c r="G4" s="351"/>
      <c r="H4" s="351"/>
      <c r="I4" s="349"/>
      <c r="J4" s="349"/>
    </row>
    <row r="5" spans="1:10" ht="18">
      <c r="A5" s="352"/>
      <c r="B5" s="346"/>
      <c r="C5" s="346"/>
      <c r="D5" s="346"/>
      <c r="E5" s="353" t="s">
        <v>252</v>
      </c>
      <c r="F5" s="351"/>
      <c r="G5" s="351"/>
      <c r="H5" s="351"/>
      <c r="I5" s="349"/>
      <c r="J5" s="349"/>
    </row>
    <row r="6" spans="1:10" ht="12.75">
      <c r="A6" s="349"/>
      <c r="B6" s="349"/>
      <c r="C6" s="349"/>
      <c r="D6" s="349"/>
      <c r="E6" s="354"/>
      <c r="F6" s="349"/>
      <c r="G6" s="349"/>
      <c r="H6" s="349"/>
      <c r="I6" s="349"/>
      <c r="J6" s="349"/>
    </row>
    <row r="7" ht="13.5" thickBot="1"/>
    <row r="8" spans="1:10" s="1" customFormat="1" ht="12.75">
      <c r="A8" s="26" t="s">
        <v>417</v>
      </c>
      <c r="B8" s="27" t="s">
        <v>416</v>
      </c>
      <c r="C8" s="27" t="s">
        <v>419</v>
      </c>
      <c r="D8" s="27" t="s">
        <v>689</v>
      </c>
      <c r="E8" s="27" t="s">
        <v>690</v>
      </c>
      <c r="F8" s="27" t="s">
        <v>691</v>
      </c>
      <c r="G8" s="28" t="s">
        <v>692</v>
      </c>
      <c r="H8" s="28" t="s">
        <v>693</v>
      </c>
      <c r="I8" s="355" t="s">
        <v>694</v>
      </c>
      <c r="J8" s="356" t="s">
        <v>420</v>
      </c>
    </row>
    <row r="9" spans="1:10" ht="12.75">
      <c r="A9" s="30"/>
      <c r="B9" s="20"/>
      <c r="C9" s="20"/>
      <c r="D9" s="20"/>
      <c r="E9" s="20"/>
      <c r="F9" s="20"/>
      <c r="G9" s="20"/>
      <c r="H9" s="20"/>
      <c r="I9" s="357"/>
      <c r="J9" s="358"/>
    </row>
    <row r="10" spans="1:10" s="52" customFormat="1" ht="15.75" thickBot="1">
      <c r="A10" s="97" t="s">
        <v>161</v>
      </c>
      <c r="B10" s="98" t="s">
        <v>695</v>
      </c>
      <c r="C10" s="98" t="s">
        <v>695</v>
      </c>
      <c r="D10" s="98" t="s">
        <v>695</v>
      </c>
      <c r="E10" s="98" t="s">
        <v>695</v>
      </c>
      <c r="F10" s="98" t="s">
        <v>162</v>
      </c>
      <c r="G10" s="322">
        <f>SUM(G11:G14)</f>
        <v>188995</v>
      </c>
      <c r="H10" s="322">
        <v>214104.5</v>
      </c>
      <c r="I10" s="359">
        <v>210011.25</v>
      </c>
      <c r="J10" s="360">
        <v>0.9809</v>
      </c>
    </row>
    <row r="11" spans="1:10" s="52" customFormat="1" ht="15">
      <c r="A11" s="99"/>
      <c r="B11" s="361" t="s">
        <v>697</v>
      </c>
      <c r="C11" s="361" t="s">
        <v>163</v>
      </c>
      <c r="D11" s="361"/>
      <c r="E11" s="361"/>
      <c r="F11" s="361" t="s">
        <v>577</v>
      </c>
      <c r="G11" s="362">
        <v>139715</v>
      </c>
      <c r="H11" s="363">
        <v>164396.65</v>
      </c>
      <c r="I11" s="364">
        <v>162337.09</v>
      </c>
      <c r="J11" s="365">
        <v>98.75</v>
      </c>
    </row>
    <row r="12" spans="1:10" s="52" customFormat="1" ht="15">
      <c r="A12" s="100"/>
      <c r="B12" s="96" t="s">
        <v>728</v>
      </c>
      <c r="C12" s="96" t="s">
        <v>576</v>
      </c>
      <c r="D12" s="96"/>
      <c r="E12" s="96"/>
      <c r="F12" s="96" t="s">
        <v>575</v>
      </c>
      <c r="G12" s="295">
        <v>24925</v>
      </c>
      <c r="H12" s="295">
        <v>25266</v>
      </c>
      <c r="I12" s="295">
        <v>25243.51</v>
      </c>
      <c r="J12" s="366">
        <v>99.91</v>
      </c>
    </row>
    <row r="13" spans="1:10" s="52" customFormat="1" ht="15">
      <c r="A13" s="100"/>
      <c r="B13" s="96" t="s">
        <v>129</v>
      </c>
      <c r="C13" s="96" t="s">
        <v>578</v>
      </c>
      <c r="D13" s="96"/>
      <c r="E13" s="96"/>
      <c r="F13" s="367" t="s">
        <v>253</v>
      </c>
      <c r="G13" s="295">
        <v>5383</v>
      </c>
      <c r="H13" s="295">
        <v>5214.65</v>
      </c>
      <c r="I13" s="295">
        <v>5136.46</v>
      </c>
      <c r="J13" s="366">
        <v>98.5</v>
      </c>
    </row>
    <row r="14" spans="1:10" s="52" customFormat="1" ht="15">
      <c r="A14" s="368"/>
      <c r="B14" s="369" t="s">
        <v>139</v>
      </c>
      <c r="C14" s="369" t="s">
        <v>579</v>
      </c>
      <c r="D14" s="369"/>
      <c r="E14" s="369"/>
      <c r="F14" s="369" t="s">
        <v>580</v>
      </c>
      <c r="G14" s="370">
        <v>18972</v>
      </c>
      <c r="H14" s="370">
        <v>19227.2</v>
      </c>
      <c r="I14" s="370">
        <v>17294.19</v>
      </c>
      <c r="J14" s="371">
        <v>89.95</v>
      </c>
    </row>
    <row r="15" spans="1:10" s="52" customFormat="1" ht="15">
      <c r="A15" s="96"/>
      <c r="B15" s="96"/>
      <c r="C15" s="96"/>
      <c r="D15" s="96"/>
      <c r="E15" s="96"/>
      <c r="F15" s="96"/>
      <c r="G15" s="295"/>
      <c r="H15" s="295"/>
      <c r="I15" s="295"/>
      <c r="J15" s="372"/>
    </row>
    <row r="16" spans="1:10" s="52" customFormat="1" ht="15">
      <c r="A16" s="262" t="s">
        <v>164</v>
      </c>
      <c r="B16" s="262"/>
      <c r="C16" s="262"/>
      <c r="D16" s="262"/>
      <c r="E16" s="262"/>
      <c r="F16" s="262" t="s">
        <v>254</v>
      </c>
      <c r="G16" s="373">
        <v>274</v>
      </c>
      <c r="H16" s="373">
        <v>274</v>
      </c>
      <c r="I16" s="373">
        <v>85.51</v>
      </c>
      <c r="J16" s="374">
        <v>31.21</v>
      </c>
    </row>
    <row r="17" spans="1:10" s="52" customFormat="1" ht="15">
      <c r="A17" s="96"/>
      <c r="B17" s="96" t="s">
        <v>129</v>
      </c>
      <c r="C17" s="96" t="s">
        <v>255</v>
      </c>
      <c r="D17" s="96"/>
      <c r="E17" s="96"/>
      <c r="F17" s="96" t="s">
        <v>256</v>
      </c>
      <c r="G17" s="295">
        <v>274</v>
      </c>
      <c r="H17" s="295">
        <v>274</v>
      </c>
      <c r="I17" s="295">
        <v>85.51</v>
      </c>
      <c r="J17" s="375">
        <v>31.21</v>
      </c>
    </row>
    <row r="18" spans="1:10" ht="13.5" thickBot="1">
      <c r="A18" s="19"/>
      <c r="B18" s="19"/>
      <c r="C18" s="19"/>
      <c r="D18" s="19"/>
      <c r="E18" s="19"/>
      <c r="F18" s="19"/>
      <c r="G18" s="19"/>
      <c r="H18" s="376"/>
      <c r="I18" s="377"/>
      <c r="J18" s="19"/>
    </row>
    <row r="19" spans="1:10" ht="13.5" thickBot="1">
      <c r="A19" s="7" t="s">
        <v>417</v>
      </c>
      <c r="B19" s="8" t="s">
        <v>416</v>
      </c>
      <c r="C19" s="378" t="s">
        <v>419</v>
      </c>
      <c r="D19" s="8" t="s">
        <v>689</v>
      </c>
      <c r="E19" s="8" t="s">
        <v>690</v>
      </c>
      <c r="F19" s="8" t="s">
        <v>691</v>
      </c>
      <c r="G19" s="9" t="s">
        <v>692</v>
      </c>
      <c r="H19" s="9" t="s">
        <v>693</v>
      </c>
      <c r="I19" s="379" t="s">
        <v>694</v>
      </c>
      <c r="J19" s="380" t="s">
        <v>420</v>
      </c>
    </row>
    <row r="20" spans="1:10" ht="13.5" thickBot="1">
      <c r="A20" s="381" t="s">
        <v>696</v>
      </c>
      <c r="B20" s="15"/>
      <c r="C20" s="16"/>
      <c r="D20" s="16"/>
      <c r="E20" s="16"/>
      <c r="F20" s="16"/>
      <c r="G20" s="16"/>
      <c r="H20" s="16"/>
      <c r="I20" s="382"/>
      <c r="J20" s="17"/>
    </row>
    <row r="21" spans="1:10" ht="15.75" thickBot="1">
      <c r="A21" s="77" t="s">
        <v>161</v>
      </c>
      <c r="B21" s="78" t="s">
        <v>697</v>
      </c>
      <c r="C21" s="78" t="s">
        <v>695</v>
      </c>
      <c r="D21" s="78" t="s">
        <v>695</v>
      </c>
      <c r="E21" s="78" t="s">
        <v>690</v>
      </c>
      <c r="F21" s="79" t="s">
        <v>577</v>
      </c>
      <c r="G21" s="80">
        <v>139715</v>
      </c>
      <c r="H21" s="80">
        <v>164396.65</v>
      </c>
      <c r="I21" s="80">
        <v>162337.09</v>
      </c>
      <c r="J21" s="383">
        <v>98.75</v>
      </c>
    </row>
    <row r="22" spans="1:10" ht="12.75">
      <c r="A22" s="11"/>
      <c r="B22" s="11"/>
      <c r="C22" s="11"/>
      <c r="D22" s="11" t="s">
        <v>421</v>
      </c>
      <c r="E22" s="11"/>
      <c r="F22" s="11" t="s">
        <v>422</v>
      </c>
      <c r="G22" s="12">
        <v>79650</v>
      </c>
      <c r="H22" s="12">
        <v>95507.43</v>
      </c>
      <c r="I22" s="12">
        <v>95507.43</v>
      </c>
      <c r="J22" s="12">
        <v>100</v>
      </c>
    </row>
    <row r="23" spans="1:10" ht="12.75">
      <c r="A23" s="4" t="s">
        <v>695</v>
      </c>
      <c r="B23" s="4" t="s">
        <v>695</v>
      </c>
      <c r="C23" s="4" t="s">
        <v>163</v>
      </c>
      <c r="D23" s="4" t="s">
        <v>700</v>
      </c>
      <c r="E23" s="4" t="s">
        <v>727</v>
      </c>
      <c r="F23" s="4" t="s">
        <v>423</v>
      </c>
      <c r="G23" s="5">
        <v>70250</v>
      </c>
      <c r="H23" s="5">
        <v>89137.99</v>
      </c>
      <c r="I23" s="5">
        <v>89137.99</v>
      </c>
      <c r="J23" s="5">
        <v>100</v>
      </c>
    </row>
    <row r="24" spans="1:10" ht="12.75">
      <c r="A24" s="4"/>
      <c r="B24" s="4"/>
      <c r="C24" s="4" t="s">
        <v>163</v>
      </c>
      <c r="D24" s="4" t="s">
        <v>257</v>
      </c>
      <c r="E24" s="4" t="s">
        <v>727</v>
      </c>
      <c r="F24" s="4" t="s">
        <v>258</v>
      </c>
      <c r="G24" s="5">
        <v>8700</v>
      </c>
      <c r="H24" s="5">
        <v>5631.44</v>
      </c>
      <c r="I24" s="5">
        <v>5631.44</v>
      </c>
      <c r="J24" s="5">
        <v>100</v>
      </c>
    </row>
    <row r="25" spans="1:10" ht="12.75">
      <c r="A25" s="4"/>
      <c r="B25" s="4"/>
      <c r="C25" s="4" t="s">
        <v>163</v>
      </c>
      <c r="D25" s="4" t="s">
        <v>181</v>
      </c>
      <c r="E25" s="4" t="s">
        <v>727</v>
      </c>
      <c r="F25" s="4" t="s">
        <v>259</v>
      </c>
      <c r="G25" s="5">
        <v>700</v>
      </c>
      <c r="H25" s="5">
        <v>738</v>
      </c>
      <c r="I25" s="5">
        <v>738</v>
      </c>
      <c r="J25" s="5">
        <v>100</v>
      </c>
    </row>
    <row r="26" spans="1:10" ht="12.75">
      <c r="A26" s="4"/>
      <c r="B26" s="4"/>
      <c r="C26" s="4"/>
      <c r="D26" s="3" t="s">
        <v>424</v>
      </c>
      <c r="E26" s="3"/>
      <c r="F26" s="3" t="s">
        <v>425</v>
      </c>
      <c r="G26" s="6">
        <v>28079</v>
      </c>
      <c r="H26" s="6">
        <v>35076.66</v>
      </c>
      <c r="I26" s="6">
        <v>35076.66</v>
      </c>
      <c r="J26" s="6">
        <v>100</v>
      </c>
    </row>
    <row r="27" spans="1:10" ht="12.75">
      <c r="A27" s="4" t="s">
        <v>695</v>
      </c>
      <c r="B27" s="4" t="s">
        <v>695</v>
      </c>
      <c r="C27" s="4" t="s">
        <v>163</v>
      </c>
      <c r="D27" s="4" t="s">
        <v>702</v>
      </c>
      <c r="E27" s="4" t="s">
        <v>727</v>
      </c>
      <c r="F27" s="4" t="s">
        <v>426</v>
      </c>
      <c r="G27" s="5">
        <v>3900</v>
      </c>
      <c r="H27" s="5">
        <v>5671.8</v>
      </c>
      <c r="I27" s="5">
        <v>5671.8</v>
      </c>
      <c r="J27" s="5">
        <v>100</v>
      </c>
    </row>
    <row r="28" spans="1:10" ht="12.75">
      <c r="A28" s="4" t="s">
        <v>695</v>
      </c>
      <c r="B28" s="4" t="s">
        <v>695</v>
      </c>
      <c r="C28" s="4" t="s">
        <v>163</v>
      </c>
      <c r="D28" s="4" t="s">
        <v>638</v>
      </c>
      <c r="E28" s="4" t="s">
        <v>727</v>
      </c>
      <c r="F28" s="4" t="s">
        <v>260</v>
      </c>
      <c r="G28" s="5">
        <v>3900</v>
      </c>
      <c r="H28" s="5">
        <v>4206.04</v>
      </c>
      <c r="I28" s="5">
        <v>4206.04</v>
      </c>
      <c r="J28" s="5">
        <v>100</v>
      </c>
    </row>
    <row r="29" spans="1:10" ht="12.75">
      <c r="A29" s="4" t="s">
        <v>695</v>
      </c>
      <c r="B29" s="4" t="s">
        <v>695</v>
      </c>
      <c r="C29" s="4" t="s">
        <v>163</v>
      </c>
      <c r="D29" s="4" t="s">
        <v>703</v>
      </c>
      <c r="E29" s="4" t="s">
        <v>727</v>
      </c>
      <c r="F29" s="4" t="s">
        <v>427</v>
      </c>
      <c r="G29" s="5">
        <v>1115</v>
      </c>
      <c r="H29" s="5">
        <v>1348.58</v>
      </c>
      <c r="I29" s="5">
        <v>1348.58</v>
      </c>
      <c r="J29" s="5">
        <v>100</v>
      </c>
    </row>
    <row r="30" spans="1:10" ht="12.75">
      <c r="A30" s="4" t="s">
        <v>695</v>
      </c>
      <c r="B30" s="4" t="s">
        <v>695</v>
      </c>
      <c r="C30" s="4" t="s">
        <v>163</v>
      </c>
      <c r="D30" s="4" t="s">
        <v>704</v>
      </c>
      <c r="E30" s="4" t="s">
        <v>727</v>
      </c>
      <c r="F30" s="4" t="s">
        <v>428</v>
      </c>
      <c r="G30" s="5">
        <v>11151</v>
      </c>
      <c r="H30" s="5">
        <v>13652.62</v>
      </c>
      <c r="I30" s="5">
        <v>13652.62</v>
      </c>
      <c r="J30" s="5">
        <v>100</v>
      </c>
    </row>
    <row r="31" spans="1:10" ht="12.75">
      <c r="A31" s="4" t="s">
        <v>695</v>
      </c>
      <c r="B31" s="4" t="s">
        <v>695</v>
      </c>
      <c r="C31" s="384" t="s">
        <v>163</v>
      </c>
      <c r="D31" s="4" t="s">
        <v>705</v>
      </c>
      <c r="E31" s="4" t="s">
        <v>727</v>
      </c>
      <c r="F31" s="4" t="s">
        <v>429</v>
      </c>
      <c r="G31" s="5">
        <v>637</v>
      </c>
      <c r="H31" s="5">
        <v>786.9</v>
      </c>
      <c r="I31" s="5">
        <v>786.9</v>
      </c>
      <c r="J31" s="5">
        <v>100</v>
      </c>
    </row>
    <row r="32" spans="1:10" ht="12.75">
      <c r="A32" s="4" t="s">
        <v>695</v>
      </c>
      <c r="B32" s="4" t="s">
        <v>695</v>
      </c>
      <c r="C32" s="4" t="s">
        <v>163</v>
      </c>
      <c r="D32" s="4" t="s">
        <v>706</v>
      </c>
      <c r="E32" s="4" t="s">
        <v>727</v>
      </c>
      <c r="F32" s="4" t="s">
        <v>430</v>
      </c>
      <c r="G32" s="5">
        <v>2409</v>
      </c>
      <c r="H32" s="5">
        <v>2659.67</v>
      </c>
      <c r="I32" s="5">
        <v>2659.67</v>
      </c>
      <c r="J32" s="5">
        <v>100</v>
      </c>
    </row>
    <row r="33" spans="1:10" ht="12.75">
      <c r="A33" s="4" t="s">
        <v>695</v>
      </c>
      <c r="B33" s="4" t="s">
        <v>695</v>
      </c>
      <c r="C33" s="4" t="s">
        <v>163</v>
      </c>
      <c r="D33" s="4" t="s">
        <v>707</v>
      </c>
      <c r="E33" s="4" t="s">
        <v>727</v>
      </c>
      <c r="F33" s="4" t="s">
        <v>431</v>
      </c>
      <c r="G33" s="5">
        <v>796</v>
      </c>
      <c r="H33" s="5">
        <v>886.25</v>
      </c>
      <c r="I33" s="5">
        <v>886.25</v>
      </c>
      <c r="J33" s="5">
        <v>100</v>
      </c>
    </row>
    <row r="34" spans="1:10" ht="12.75">
      <c r="A34" s="4"/>
      <c r="B34" s="4"/>
      <c r="C34" s="4" t="s">
        <v>163</v>
      </c>
      <c r="D34" s="4" t="s">
        <v>261</v>
      </c>
      <c r="E34" s="4" t="s">
        <v>727</v>
      </c>
      <c r="F34" s="4" t="s">
        <v>262</v>
      </c>
      <c r="G34" s="5">
        <v>194</v>
      </c>
      <c r="H34" s="5">
        <v>241.98</v>
      </c>
      <c r="I34" s="5">
        <v>241.98</v>
      </c>
      <c r="J34" s="5">
        <v>100</v>
      </c>
    </row>
    <row r="35" spans="1:10" ht="12.75">
      <c r="A35" s="4" t="s">
        <v>695</v>
      </c>
      <c r="B35" s="4" t="s">
        <v>695</v>
      </c>
      <c r="C35" s="4" t="s">
        <v>163</v>
      </c>
      <c r="D35" s="4" t="s">
        <v>708</v>
      </c>
      <c r="E35" s="4" t="s">
        <v>727</v>
      </c>
      <c r="F35" s="4" t="s">
        <v>432</v>
      </c>
      <c r="G35" s="5">
        <v>3683</v>
      </c>
      <c r="H35" s="5">
        <v>4631.49</v>
      </c>
      <c r="I35" s="5">
        <v>4631.49</v>
      </c>
      <c r="J35" s="5">
        <v>100</v>
      </c>
    </row>
    <row r="36" spans="1:10" ht="12.75">
      <c r="A36" s="4"/>
      <c r="B36" s="4"/>
      <c r="C36" s="4" t="s">
        <v>163</v>
      </c>
      <c r="D36" s="4" t="s">
        <v>639</v>
      </c>
      <c r="E36" s="4" t="s">
        <v>727</v>
      </c>
      <c r="F36" s="4" t="s">
        <v>640</v>
      </c>
      <c r="G36" s="5">
        <v>294</v>
      </c>
      <c r="H36" s="5">
        <v>991.33</v>
      </c>
      <c r="I36" s="5">
        <v>991.33</v>
      </c>
      <c r="J36" s="5">
        <v>100</v>
      </c>
    </row>
    <row r="37" spans="1:10" ht="12.75">
      <c r="A37" s="4"/>
      <c r="B37" s="4"/>
      <c r="C37" s="4"/>
      <c r="D37" s="3" t="s">
        <v>433</v>
      </c>
      <c r="E37" s="3"/>
      <c r="F37" s="3" t="s">
        <v>434</v>
      </c>
      <c r="G37" s="6">
        <v>31129</v>
      </c>
      <c r="H37" s="6">
        <v>32138.56</v>
      </c>
      <c r="I37" s="6">
        <v>30079</v>
      </c>
      <c r="J37" s="6">
        <v>93.59</v>
      </c>
    </row>
    <row r="38" spans="1:10" ht="12.75">
      <c r="A38" s="4" t="s">
        <v>695</v>
      </c>
      <c r="B38" s="4" t="s">
        <v>695</v>
      </c>
      <c r="C38" s="4" t="s">
        <v>163</v>
      </c>
      <c r="D38" s="4" t="s">
        <v>726</v>
      </c>
      <c r="E38" s="4" t="s">
        <v>727</v>
      </c>
      <c r="F38" s="4" t="s">
        <v>263</v>
      </c>
      <c r="G38" s="5">
        <v>1000</v>
      </c>
      <c r="H38" s="5">
        <v>482.4</v>
      </c>
      <c r="I38" s="5">
        <v>482.4</v>
      </c>
      <c r="J38" s="5">
        <v>100</v>
      </c>
    </row>
    <row r="39" spans="1:10" ht="12.75">
      <c r="A39" s="4" t="s">
        <v>695</v>
      </c>
      <c r="B39" s="4" t="s">
        <v>695</v>
      </c>
      <c r="C39" s="4" t="s">
        <v>163</v>
      </c>
      <c r="D39" s="4" t="s">
        <v>130</v>
      </c>
      <c r="E39" s="4" t="s">
        <v>727</v>
      </c>
      <c r="F39" s="4" t="s">
        <v>446</v>
      </c>
      <c r="G39" s="5">
        <v>13202</v>
      </c>
      <c r="H39" s="5">
        <v>7891.68</v>
      </c>
      <c r="I39" s="5">
        <v>5957.76</v>
      </c>
      <c r="J39" s="5">
        <v>75.49</v>
      </c>
    </row>
    <row r="40" spans="1:10" ht="12.75">
      <c r="A40" s="4" t="s">
        <v>695</v>
      </c>
      <c r="B40" s="43" t="s">
        <v>695</v>
      </c>
      <c r="C40" s="505" t="s">
        <v>264</v>
      </c>
      <c r="D40" s="506"/>
      <c r="E40" s="506"/>
      <c r="F40" s="507"/>
      <c r="G40" s="5"/>
      <c r="H40" s="5"/>
      <c r="I40" s="5"/>
      <c r="J40" s="5"/>
    </row>
    <row r="41" spans="1:10" ht="12.75">
      <c r="A41" s="4" t="s">
        <v>695</v>
      </c>
      <c r="B41" s="4" t="s">
        <v>695</v>
      </c>
      <c r="C41" s="4" t="s">
        <v>163</v>
      </c>
      <c r="D41" s="4" t="s">
        <v>725</v>
      </c>
      <c r="E41" s="4" t="s">
        <v>727</v>
      </c>
      <c r="F41" s="4" t="s">
        <v>265</v>
      </c>
      <c r="G41" s="5">
        <v>450</v>
      </c>
      <c r="H41" s="5">
        <v>540</v>
      </c>
      <c r="I41" s="5">
        <v>523.17</v>
      </c>
      <c r="J41" s="5">
        <v>96.88</v>
      </c>
    </row>
    <row r="42" spans="1:10" ht="12.75">
      <c r="A42" s="4"/>
      <c r="B42" s="4"/>
      <c r="C42" s="508" t="s">
        <v>266</v>
      </c>
      <c r="D42" s="509"/>
      <c r="E42" s="509"/>
      <c r="F42" s="510"/>
      <c r="G42" s="5"/>
      <c r="H42" s="5"/>
      <c r="I42" s="5"/>
      <c r="J42" s="5"/>
    </row>
    <row r="43" spans="1:10" ht="12.75">
      <c r="A43" s="4"/>
      <c r="B43" s="4"/>
      <c r="C43" s="386" t="s">
        <v>163</v>
      </c>
      <c r="D43" s="387" t="s">
        <v>593</v>
      </c>
      <c r="E43" s="387" t="s">
        <v>727</v>
      </c>
      <c r="F43" s="385" t="s">
        <v>267</v>
      </c>
      <c r="G43" s="5">
        <v>0</v>
      </c>
      <c r="H43" s="5">
        <v>420</v>
      </c>
      <c r="I43" s="5">
        <v>385</v>
      </c>
      <c r="J43" s="5">
        <v>91.67</v>
      </c>
    </row>
    <row r="44" spans="1:10" ht="12.75">
      <c r="A44" s="4" t="s">
        <v>695</v>
      </c>
      <c r="B44" s="4" t="s">
        <v>695</v>
      </c>
      <c r="C44" s="4" t="s">
        <v>163</v>
      </c>
      <c r="D44" s="4" t="s">
        <v>655</v>
      </c>
      <c r="E44" s="4" t="s">
        <v>727</v>
      </c>
      <c r="F44" s="4" t="s">
        <v>268</v>
      </c>
      <c r="G44" s="5">
        <v>50</v>
      </c>
      <c r="H44" s="5">
        <v>2863</v>
      </c>
      <c r="I44" s="5">
        <v>2816.51</v>
      </c>
      <c r="J44" s="5">
        <v>98.38</v>
      </c>
    </row>
    <row r="45" spans="1:10" ht="12.75">
      <c r="A45" s="4"/>
      <c r="B45" s="4"/>
      <c r="C45" s="511" t="s">
        <v>269</v>
      </c>
      <c r="D45" s="512"/>
      <c r="E45" s="512"/>
      <c r="F45" s="512"/>
      <c r="G45" s="513"/>
      <c r="H45" s="5"/>
      <c r="I45" s="5"/>
      <c r="J45" s="5"/>
    </row>
    <row r="46" spans="1:10" ht="12.75">
      <c r="A46" s="4"/>
      <c r="B46" s="4"/>
      <c r="C46" s="4" t="s">
        <v>163</v>
      </c>
      <c r="D46" s="4" t="s">
        <v>709</v>
      </c>
      <c r="E46" s="4" t="s">
        <v>727</v>
      </c>
      <c r="F46" s="4" t="s">
        <v>435</v>
      </c>
      <c r="G46" s="5">
        <v>1620</v>
      </c>
      <c r="H46" s="5">
        <v>1857.98</v>
      </c>
      <c r="I46" s="5">
        <v>1857.98</v>
      </c>
      <c r="J46" s="5">
        <v>100</v>
      </c>
    </row>
    <row r="47" spans="1:10" ht="12.75">
      <c r="A47" s="4"/>
      <c r="B47" s="4"/>
      <c r="C47" s="514" t="s">
        <v>270</v>
      </c>
      <c r="D47" s="515"/>
      <c r="E47" s="515"/>
      <c r="F47" s="516"/>
      <c r="G47" s="5"/>
      <c r="H47" s="5"/>
      <c r="I47" s="5"/>
      <c r="J47" s="5"/>
    </row>
    <row r="48" spans="1:10" ht="12.75">
      <c r="A48" s="4"/>
      <c r="B48" s="4"/>
      <c r="C48" s="517"/>
      <c r="D48" s="518"/>
      <c r="E48" s="518"/>
      <c r="F48" s="519"/>
      <c r="G48" s="5"/>
      <c r="H48" s="5"/>
      <c r="I48" s="5"/>
      <c r="J48" s="5"/>
    </row>
    <row r="49" spans="1:10" ht="12.75">
      <c r="A49" s="4"/>
      <c r="B49" s="4"/>
      <c r="C49" s="520" t="s">
        <v>271</v>
      </c>
      <c r="D49" s="521"/>
      <c r="E49" s="521"/>
      <c r="F49" s="522"/>
      <c r="G49" s="5"/>
      <c r="H49" s="5"/>
      <c r="I49" s="5"/>
      <c r="J49" s="5"/>
    </row>
    <row r="50" spans="1:10" ht="12.75">
      <c r="A50" s="4"/>
      <c r="B50" s="388"/>
      <c r="C50" s="514" t="s">
        <v>272</v>
      </c>
      <c r="D50" s="523"/>
      <c r="E50" s="523"/>
      <c r="F50" s="524"/>
      <c r="G50" s="14"/>
      <c r="H50" s="14"/>
      <c r="I50" s="389"/>
      <c r="J50" s="5"/>
    </row>
    <row r="51" spans="1:10" ht="12.75" customHeight="1">
      <c r="A51" s="4"/>
      <c r="B51" s="388"/>
      <c r="C51" s="514" t="s">
        <v>273</v>
      </c>
      <c r="D51" s="525"/>
      <c r="E51" s="525"/>
      <c r="F51" s="525"/>
      <c r="G51" s="525"/>
      <c r="H51" s="526"/>
      <c r="I51" s="389"/>
      <c r="J51" s="5"/>
    </row>
    <row r="52" spans="1:10" ht="12.75">
      <c r="A52" s="4"/>
      <c r="B52" s="388"/>
      <c r="C52" s="527"/>
      <c r="D52" s="528"/>
      <c r="E52" s="528"/>
      <c r="F52" s="528"/>
      <c r="G52" s="528"/>
      <c r="H52" s="529"/>
      <c r="I52" s="389"/>
      <c r="J52" s="5"/>
    </row>
    <row r="53" spans="1:10" ht="12.75" customHeight="1">
      <c r="A53" s="4"/>
      <c r="B53" s="388"/>
      <c r="C53" s="530" t="s">
        <v>274</v>
      </c>
      <c r="D53" s="531"/>
      <c r="E53" s="531"/>
      <c r="F53" s="531"/>
      <c r="G53" s="531"/>
      <c r="H53" s="532"/>
      <c r="I53" s="389"/>
      <c r="J53" s="5"/>
    </row>
    <row r="54" spans="1:10" ht="12.75" customHeight="1">
      <c r="A54" s="4"/>
      <c r="B54" s="388"/>
      <c r="C54" s="533"/>
      <c r="D54" s="534"/>
      <c r="E54" s="534"/>
      <c r="F54" s="534"/>
      <c r="G54" s="534"/>
      <c r="H54" s="535"/>
      <c r="I54" s="389"/>
      <c r="J54" s="5"/>
    </row>
    <row r="55" spans="1:10" ht="12.75">
      <c r="A55" s="4" t="s">
        <v>695</v>
      </c>
      <c r="B55" s="4" t="s">
        <v>695</v>
      </c>
      <c r="C55" s="246" t="s">
        <v>163</v>
      </c>
      <c r="D55" s="390" t="s">
        <v>710</v>
      </c>
      <c r="E55" s="391">
        <v>111</v>
      </c>
      <c r="F55" s="246" t="s">
        <v>275</v>
      </c>
      <c r="G55" s="392">
        <v>3977</v>
      </c>
      <c r="H55" s="392">
        <v>3977</v>
      </c>
      <c r="I55" s="5">
        <v>3977</v>
      </c>
      <c r="J55" s="5">
        <v>100</v>
      </c>
    </row>
    <row r="56" spans="1:10" ht="12.75">
      <c r="A56" s="4"/>
      <c r="B56" s="4"/>
      <c r="C56" s="514" t="s">
        <v>276</v>
      </c>
      <c r="D56" s="536"/>
      <c r="E56" s="536"/>
      <c r="F56" s="536"/>
      <c r="G56" s="536"/>
      <c r="H56" s="537"/>
      <c r="I56" s="393"/>
      <c r="J56" s="5"/>
    </row>
    <row r="57" spans="1:10" ht="12.75">
      <c r="A57" s="4"/>
      <c r="B57" s="4"/>
      <c r="C57" s="538" t="s">
        <v>277</v>
      </c>
      <c r="D57" s="539"/>
      <c r="E57" s="539"/>
      <c r="F57" s="539"/>
      <c r="G57" s="539"/>
      <c r="H57" s="540"/>
      <c r="I57" s="5"/>
      <c r="J57" s="5"/>
    </row>
    <row r="58" spans="1:10" ht="12.75">
      <c r="A58" s="4"/>
      <c r="B58" s="4"/>
      <c r="C58" s="541"/>
      <c r="D58" s="542"/>
      <c r="E58" s="542"/>
      <c r="F58" s="542"/>
      <c r="G58" s="542"/>
      <c r="H58" s="543"/>
      <c r="I58" s="5"/>
      <c r="J58" s="5"/>
    </row>
    <row r="59" spans="1:10" ht="12.75">
      <c r="A59" s="4"/>
      <c r="B59" s="4"/>
      <c r="C59" s="541"/>
      <c r="D59" s="542"/>
      <c r="E59" s="542"/>
      <c r="F59" s="542"/>
      <c r="G59" s="542"/>
      <c r="H59" s="543"/>
      <c r="I59" s="5"/>
      <c r="J59" s="5"/>
    </row>
    <row r="60" spans="1:10" ht="12.75">
      <c r="A60" s="4"/>
      <c r="B60" s="4"/>
      <c r="C60" s="544"/>
      <c r="D60" s="545"/>
      <c r="E60" s="545"/>
      <c r="F60" s="545"/>
      <c r="G60" s="545"/>
      <c r="H60" s="546"/>
      <c r="I60" s="5"/>
      <c r="J60" s="5"/>
    </row>
    <row r="61" spans="1:10" ht="12.75">
      <c r="A61" s="4"/>
      <c r="B61" s="4"/>
      <c r="C61" s="538" t="s">
        <v>278</v>
      </c>
      <c r="D61" s="539"/>
      <c r="E61" s="539"/>
      <c r="F61" s="539"/>
      <c r="G61" s="539"/>
      <c r="H61" s="540"/>
      <c r="I61" s="5"/>
      <c r="J61" s="5"/>
    </row>
    <row r="62" spans="1:10" ht="12.75">
      <c r="A62" s="4"/>
      <c r="B62" s="4"/>
      <c r="C62" s="544"/>
      <c r="D62" s="545"/>
      <c r="E62" s="545"/>
      <c r="F62" s="545"/>
      <c r="G62" s="545"/>
      <c r="H62" s="546"/>
      <c r="I62" s="5"/>
      <c r="J62" s="5"/>
    </row>
    <row r="63" spans="1:10" ht="12.75">
      <c r="A63" s="4" t="s">
        <v>695</v>
      </c>
      <c r="B63" s="4" t="s">
        <v>695</v>
      </c>
      <c r="C63" s="4" t="s">
        <v>163</v>
      </c>
      <c r="D63" s="4" t="s">
        <v>710</v>
      </c>
      <c r="E63" s="4" t="s">
        <v>727</v>
      </c>
      <c r="F63" s="384" t="s">
        <v>279</v>
      </c>
      <c r="G63" s="5">
        <v>929</v>
      </c>
      <c r="H63" s="5">
        <v>860.23</v>
      </c>
      <c r="I63" s="5">
        <v>860.23</v>
      </c>
      <c r="J63" s="5">
        <v>100</v>
      </c>
    </row>
    <row r="64" spans="1:10" ht="12.75" customHeight="1">
      <c r="A64" s="4"/>
      <c r="B64" s="4"/>
      <c r="C64" s="514" t="s">
        <v>280</v>
      </c>
      <c r="D64" s="547"/>
      <c r="E64" s="547"/>
      <c r="F64" s="548"/>
      <c r="G64" s="5"/>
      <c r="H64" s="5"/>
      <c r="I64" s="5"/>
      <c r="J64" s="5"/>
    </row>
    <row r="65" spans="1:10" ht="12.75" customHeight="1">
      <c r="A65" s="4"/>
      <c r="B65" s="4"/>
      <c r="C65" s="549"/>
      <c r="D65" s="550"/>
      <c r="E65" s="550"/>
      <c r="F65" s="551"/>
      <c r="G65" s="5"/>
      <c r="H65" s="5"/>
      <c r="I65" s="5"/>
      <c r="J65" s="5"/>
    </row>
    <row r="66" spans="1:10" ht="12.75">
      <c r="A66" s="4"/>
      <c r="B66" s="4"/>
      <c r="C66" s="549"/>
      <c r="D66" s="550"/>
      <c r="E66" s="550"/>
      <c r="F66" s="551"/>
      <c r="G66" s="5"/>
      <c r="H66" s="5"/>
      <c r="I66" s="5"/>
      <c r="J66" s="5"/>
    </row>
    <row r="67" spans="1:10" ht="12.75">
      <c r="A67" s="4"/>
      <c r="B67" s="4"/>
      <c r="C67" s="552" t="s">
        <v>281</v>
      </c>
      <c r="D67" s="553"/>
      <c r="E67" s="553"/>
      <c r="F67" s="554"/>
      <c r="G67" s="5"/>
      <c r="H67" s="5"/>
      <c r="I67" s="5"/>
      <c r="J67" s="5"/>
    </row>
    <row r="68" spans="1:10" ht="12.75">
      <c r="A68" s="4" t="s">
        <v>695</v>
      </c>
      <c r="B68" s="4" t="s">
        <v>695</v>
      </c>
      <c r="C68" s="4" t="s">
        <v>163</v>
      </c>
      <c r="D68" s="4" t="s">
        <v>710</v>
      </c>
      <c r="E68" s="4" t="s">
        <v>727</v>
      </c>
      <c r="F68" s="384" t="s">
        <v>282</v>
      </c>
      <c r="G68" s="5">
        <v>780</v>
      </c>
      <c r="H68" s="5">
        <v>840</v>
      </c>
      <c r="I68" s="5">
        <v>840</v>
      </c>
      <c r="J68" s="5">
        <v>100</v>
      </c>
    </row>
    <row r="69" spans="1:10" ht="12.75">
      <c r="A69" s="4"/>
      <c r="B69" s="4"/>
      <c r="C69" s="555" t="s">
        <v>283</v>
      </c>
      <c r="D69" s="556"/>
      <c r="E69" s="556"/>
      <c r="F69" s="557"/>
      <c r="G69" s="5"/>
      <c r="H69" s="5"/>
      <c r="I69" s="5"/>
      <c r="J69" s="5"/>
    </row>
    <row r="70" spans="1:10" ht="12.75">
      <c r="A70" s="4"/>
      <c r="B70" s="4"/>
      <c r="C70" s="558"/>
      <c r="D70" s="559"/>
      <c r="E70" s="559"/>
      <c r="F70" s="560"/>
      <c r="G70" s="5"/>
      <c r="H70" s="5"/>
      <c r="I70" s="5"/>
      <c r="J70" s="5"/>
    </row>
    <row r="71" spans="1:10" ht="12.75">
      <c r="A71" s="4"/>
      <c r="B71" s="4"/>
      <c r="C71" s="4" t="s">
        <v>163</v>
      </c>
      <c r="D71" s="4" t="s">
        <v>711</v>
      </c>
      <c r="E71" s="4" t="s">
        <v>727</v>
      </c>
      <c r="F71" s="384" t="s">
        <v>284</v>
      </c>
      <c r="G71" s="5">
        <v>50</v>
      </c>
      <c r="H71" s="5">
        <v>236.62</v>
      </c>
      <c r="I71" s="5">
        <v>236.62</v>
      </c>
      <c r="J71" s="5">
        <v>100</v>
      </c>
    </row>
    <row r="72" spans="1:10" ht="12.75">
      <c r="A72" s="4"/>
      <c r="B72" s="4"/>
      <c r="C72" s="4" t="s">
        <v>163</v>
      </c>
      <c r="D72" s="4" t="s">
        <v>710</v>
      </c>
      <c r="E72" s="4" t="s">
        <v>701</v>
      </c>
      <c r="F72" s="384" t="s">
        <v>285</v>
      </c>
      <c r="G72" s="5">
        <v>0</v>
      </c>
      <c r="H72" s="5">
        <v>142.65</v>
      </c>
      <c r="I72" s="5">
        <v>142.5</v>
      </c>
      <c r="J72" s="5">
        <v>99.89</v>
      </c>
    </row>
    <row r="73" spans="1:10" ht="12.75">
      <c r="A73" s="4"/>
      <c r="B73" s="4"/>
      <c r="C73" s="555" t="s">
        <v>286</v>
      </c>
      <c r="D73" s="561"/>
      <c r="E73" s="561"/>
      <c r="F73" s="562"/>
      <c r="G73" s="5"/>
      <c r="H73" s="5"/>
      <c r="I73" s="5"/>
      <c r="J73" s="5"/>
    </row>
    <row r="74" spans="1:10" ht="12.75">
      <c r="A74" s="4"/>
      <c r="B74" s="4"/>
      <c r="C74" s="563"/>
      <c r="D74" s="564"/>
      <c r="E74" s="564"/>
      <c r="F74" s="565"/>
      <c r="G74" s="5"/>
      <c r="H74" s="5"/>
      <c r="I74" s="5"/>
      <c r="J74" s="5"/>
    </row>
    <row r="75" spans="1:10" ht="12.75">
      <c r="A75" s="4" t="s">
        <v>695</v>
      </c>
      <c r="B75" s="4" t="s">
        <v>695</v>
      </c>
      <c r="C75" s="4" t="s">
        <v>163</v>
      </c>
      <c r="D75" s="4" t="s">
        <v>126</v>
      </c>
      <c r="E75" s="4" t="s">
        <v>727</v>
      </c>
      <c r="F75" s="4" t="s">
        <v>287</v>
      </c>
      <c r="G75" s="5">
        <v>98</v>
      </c>
      <c r="H75" s="5">
        <v>0</v>
      </c>
      <c r="I75" s="5">
        <v>0</v>
      </c>
      <c r="J75" s="5">
        <v>0</v>
      </c>
    </row>
    <row r="76" spans="1:10" ht="12.75">
      <c r="A76" s="4"/>
      <c r="B76" s="4"/>
      <c r="C76" s="4" t="s">
        <v>163</v>
      </c>
      <c r="D76" s="4" t="s">
        <v>613</v>
      </c>
      <c r="E76" s="4" t="s">
        <v>727</v>
      </c>
      <c r="F76" s="4" t="s">
        <v>288</v>
      </c>
      <c r="G76" s="5">
        <v>45</v>
      </c>
      <c r="H76" s="5">
        <v>34.02</v>
      </c>
      <c r="I76" s="5">
        <v>34.02</v>
      </c>
      <c r="J76" s="5">
        <v>100</v>
      </c>
    </row>
    <row r="77" spans="1:10" ht="12.75">
      <c r="A77" s="4"/>
      <c r="B77" s="4"/>
      <c r="C77" s="4" t="s">
        <v>163</v>
      </c>
      <c r="D77" s="4" t="s">
        <v>712</v>
      </c>
      <c r="E77" s="4" t="s">
        <v>727</v>
      </c>
      <c r="F77" s="4" t="s">
        <v>106</v>
      </c>
      <c r="G77" s="5">
        <v>0</v>
      </c>
      <c r="H77" s="5">
        <v>293.62</v>
      </c>
      <c r="I77" s="5">
        <v>293.62</v>
      </c>
      <c r="J77" s="5">
        <v>100</v>
      </c>
    </row>
    <row r="78" spans="1:10" ht="12.75">
      <c r="A78" s="4"/>
      <c r="B78" s="4"/>
      <c r="C78" s="566" t="s">
        <v>289</v>
      </c>
      <c r="D78" s="515"/>
      <c r="E78" s="515"/>
      <c r="F78" s="516"/>
      <c r="G78" s="5"/>
      <c r="H78" s="5"/>
      <c r="I78" s="5"/>
      <c r="J78" s="5"/>
    </row>
    <row r="79" spans="1:10" ht="12.75">
      <c r="A79" s="4" t="s">
        <v>695</v>
      </c>
      <c r="B79" s="4" t="s">
        <v>695</v>
      </c>
      <c r="C79" s="4" t="s">
        <v>163</v>
      </c>
      <c r="D79" s="4" t="s">
        <v>127</v>
      </c>
      <c r="E79" s="4" t="s">
        <v>727</v>
      </c>
      <c r="F79" s="4" t="s">
        <v>445</v>
      </c>
      <c r="G79" s="5">
        <v>702</v>
      </c>
      <c r="H79" s="5">
        <v>634.64</v>
      </c>
      <c r="I79" s="5">
        <v>634.64</v>
      </c>
      <c r="J79" s="5">
        <v>100</v>
      </c>
    </row>
    <row r="80" spans="1:10" ht="12.75" customHeight="1">
      <c r="A80" s="4"/>
      <c r="B80" s="4"/>
      <c r="C80" s="514" t="s">
        <v>290</v>
      </c>
      <c r="D80" s="547"/>
      <c r="E80" s="547"/>
      <c r="F80" s="548"/>
      <c r="G80" s="5"/>
      <c r="H80" s="5"/>
      <c r="I80" s="5"/>
      <c r="J80" s="5"/>
    </row>
    <row r="81" spans="1:10" ht="12.75">
      <c r="A81" s="4"/>
      <c r="B81" s="4"/>
      <c r="C81" s="552"/>
      <c r="D81" s="553"/>
      <c r="E81" s="553"/>
      <c r="F81" s="554"/>
      <c r="G81" s="5"/>
      <c r="H81" s="5" t="s">
        <v>291</v>
      </c>
      <c r="I81" s="5"/>
      <c r="J81" s="5"/>
    </row>
    <row r="82" spans="1:10" ht="12.75">
      <c r="A82" s="4" t="s">
        <v>695</v>
      </c>
      <c r="B82" s="4" t="s">
        <v>695</v>
      </c>
      <c r="C82" s="4" t="s">
        <v>163</v>
      </c>
      <c r="D82" s="4" t="s">
        <v>408</v>
      </c>
      <c r="E82" s="4" t="s">
        <v>727</v>
      </c>
      <c r="F82" s="4" t="s">
        <v>292</v>
      </c>
      <c r="G82" s="5">
        <v>300</v>
      </c>
      <c r="H82" s="5">
        <v>486.84</v>
      </c>
      <c r="I82" s="5">
        <v>485.1</v>
      </c>
      <c r="J82" s="5">
        <v>99.64</v>
      </c>
    </row>
    <row r="83" spans="1:10" ht="12.75">
      <c r="A83" s="4"/>
      <c r="B83" s="4"/>
      <c r="C83" s="567" t="s">
        <v>293</v>
      </c>
      <c r="D83" s="568"/>
      <c r="E83" s="568"/>
      <c r="F83" s="569"/>
      <c r="G83" s="5"/>
      <c r="H83" s="5"/>
      <c r="I83" s="5"/>
      <c r="J83" s="5"/>
    </row>
    <row r="84" spans="1:10" ht="12.75">
      <c r="A84" s="4" t="s">
        <v>695</v>
      </c>
      <c r="B84" s="4" t="s">
        <v>695</v>
      </c>
      <c r="C84" s="4" t="s">
        <v>163</v>
      </c>
      <c r="D84" s="4" t="s">
        <v>136</v>
      </c>
      <c r="E84" s="4" t="s">
        <v>727</v>
      </c>
      <c r="F84" s="4" t="s">
        <v>294</v>
      </c>
      <c r="G84" s="5">
        <v>0</v>
      </c>
      <c r="H84" s="5">
        <v>2059.89</v>
      </c>
      <c r="I84" s="5">
        <v>2059.89</v>
      </c>
      <c r="J84" s="5">
        <v>100</v>
      </c>
    </row>
    <row r="85" spans="1:10" ht="12.75">
      <c r="A85" s="4"/>
      <c r="B85" s="4"/>
      <c r="C85" s="567" t="s">
        <v>295</v>
      </c>
      <c r="D85" s="568"/>
      <c r="E85" s="568"/>
      <c r="F85" s="569"/>
      <c r="G85" s="5"/>
      <c r="H85" s="5"/>
      <c r="I85" s="5"/>
      <c r="J85" s="5"/>
    </row>
    <row r="86" spans="1:10" ht="12.75">
      <c r="A86" s="4" t="s">
        <v>695</v>
      </c>
      <c r="B86" s="4" t="s">
        <v>695</v>
      </c>
      <c r="C86" s="4" t="s">
        <v>163</v>
      </c>
      <c r="D86" s="4" t="s">
        <v>124</v>
      </c>
      <c r="E86" s="4" t="s">
        <v>727</v>
      </c>
      <c r="F86" s="394" t="s">
        <v>296</v>
      </c>
      <c r="G86" s="5">
        <v>600</v>
      </c>
      <c r="H86" s="5">
        <v>292</v>
      </c>
      <c r="I86" s="5">
        <v>292</v>
      </c>
      <c r="J86" s="5">
        <v>100</v>
      </c>
    </row>
    <row r="87" spans="1:10" ht="12.75">
      <c r="A87" s="4"/>
      <c r="B87" s="4"/>
      <c r="C87" s="570" t="s">
        <v>297</v>
      </c>
      <c r="D87" s="571"/>
      <c r="E87" s="571"/>
      <c r="F87" s="572"/>
      <c r="G87" s="5"/>
      <c r="H87" s="5"/>
      <c r="I87" s="5"/>
      <c r="J87" s="5"/>
    </row>
    <row r="88" spans="1:10" ht="12.75">
      <c r="A88" s="4"/>
      <c r="B88" s="4"/>
      <c r="C88" s="4" t="s">
        <v>163</v>
      </c>
      <c r="D88" s="4" t="s">
        <v>134</v>
      </c>
      <c r="E88" s="4" t="s">
        <v>727</v>
      </c>
      <c r="F88" s="43" t="s">
        <v>298</v>
      </c>
      <c r="G88" s="5">
        <v>1000</v>
      </c>
      <c r="H88" s="5">
        <v>868.3</v>
      </c>
      <c r="I88" s="5">
        <v>868.3</v>
      </c>
      <c r="J88" s="5">
        <v>100</v>
      </c>
    </row>
    <row r="89" spans="1:10" ht="12.75">
      <c r="A89" s="4"/>
      <c r="B89" s="4"/>
      <c r="C89" s="573" t="s">
        <v>299</v>
      </c>
      <c r="D89" s="568"/>
      <c r="E89" s="568"/>
      <c r="F89" s="569"/>
      <c r="G89" s="5"/>
      <c r="H89" s="5"/>
      <c r="I89" s="5"/>
      <c r="J89" s="5"/>
    </row>
    <row r="90" spans="1:10" ht="12.75">
      <c r="A90" s="4"/>
      <c r="B90" s="4"/>
      <c r="C90" s="4" t="s">
        <v>163</v>
      </c>
      <c r="D90" s="4" t="s">
        <v>717</v>
      </c>
      <c r="E90" s="4" t="s">
        <v>727</v>
      </c>
      <c r="F90" s="43" t="s">
        <v>300</v>
      </c>
      <c r="G90" s="5">
        <v>1700</v>
      </c>
      <c r="H90" s="5">
        <v>2042.56</v>
      </c>
      <c r="I90" s="5">
        <v>2042.56</v>
      </c>
      <c r="J90" s="5">
        <v>100</v>
      </c>
    </row>
    <row r="91" spans="1:10" ht="12.75">
      <c r="A91" s="4"/>
      <c r="B91" s="4"/>
      <c r="C91" s="555" t="s">
        <v>301</v>
      </c>
      <c r="D91" s="556"/>
      <c r="E91" s="556"/>
      <c r="F91" s="557"/>
      <c r="G91" s="5"/>
      <c r="H91" s="5"/>
      <c r="I91" s="5"/>
      <c r="J91" s="5"/>
    </row>
    <row r="92" spans="1:10" ht="12.75">
      <c r="A92" s="4"/>
      <c r="B92" s="4"/>
      <c r="C92" s="574"/>
      <c r="D92" s="575"/>
      <c r="E92" s="575"/>
      <c r="F92" s="576"/>
      <c r="G92" s="5"/>
      <c r="H92" s="5"/>
      <c r="I92" s="5"/>
      <c r="J92" s="5"/>
    </row>
    <row r="93" spans="1:10" ht="12.75">
      <c r="A93" s="4"/>
      <c r="B93" s="4"/>
      <c r="C93" s="558"/>
      <c r="D93" s="559"/>
      <c r="E93" s="559"/>
      <c r="F93" s="560"/>
      <c r="G93" s="5"/>
      <c r="H93" s="5"/>
      <c r="I93" s="5"/>
      <c r="J93" s="5"/>
    </row>
    <row r="94" spans="1:10" ht="12.75">
      <c r="A94" s="4"/>
      <c r="B94" s="4"/>
      <c r="C94" s="4" t="s">
        <v>163</v>
      </c>
      <c r="D94" s="4" t="s">
        <v>302</v>
      </c>
      <c r="E94" s="4" t="s">
        <v>727</v>
      </c>
      <c r="F94" s="394" t="s">
        <v>303</v>
      </c>
      <c r="G94" s="5">
        <v>32</v>
      </c>
      <c r="H94" s="5">
        <v>31.86</v>
      </c>
      <c r="I94" s="5">
        <v>31.86</v>
      </c>
      <c r="J94" s="5">
        <v>100</v>
      </c>
    </row>
    <row r="95" spans="1:10" ht="12.75">
      <c r="A95" s="4"/>
      <c r="B95" s="4"/>
      <c r="C95" s="4" t="s">
        <v>163</v>
      </c>
      <c r="D95" s="4" t="s">
        <v>643</v>
      </c>
      <c r="E95" s="4" t="s">
        <v>727</v>
      </c>
      <c r="F95" s="43" t="s">
        <v>304</v>
      </c>
      <c r="G95" s="5">
        <v>94</v>
      </c>
      <c r="H95" s="5">
        <v>117.93</v>
      </c>
      <c r="I95" s="5">
        <v>117.93</v>
      </c>
      <c r="J95" s="5">
        <v>100</v>
      </c>
    </row>
    <row r="96" spans="1:10" ht="12.75">
      <c r="A96" s="4"/>
      <c r="B96" s="4"/>
      <c r="C96" s="4" t="s">
        <v>291</v>
      </c>
      <c r="D96" s="4" t="s">
        <v>719</v>
      </c>
      <c r="E96" s="4" t="s">
        <v>727</v>
      </c>
      <c r="F96" s="43" t="s">
        <v>305</v>
      </c>
      <c r="G96" s="5">
        <v>600</v>
      </c>
      <c r="H96" s="5">
        <v>597.32</v>
      </c>
      <c r="I96" s="5">
        <v>585.53</v>
      </c>
      <c r="J96" s="5">
        <v>98.03</v>
      </c>
    </row>
    <row r="97" spans="1:10" ht="13.5" customHeight="1">
      <c r="A97" s="4"/>
      <c r="B97" s="4"/>
      <c r="C97" s="514" t="s">
        <v>306</v>
      </c>
      <c r="D97" s="547"/>
      <c r="E97" s="547"/>
      <c r="F97" s="548"/>
      <c r="G97" s="5"/>
      <c r="H97" s="5"/>
      <c r="I97" s="5"/>
      <c r="J97" s="5"/>
    </row>
    <row r="98" spans="1:10" ht="15.75" customHeight="1">
      <c r="A98" s="4"/>
      <c r="B98" s="4"/>
      <c r="C98" s="552"/>
      <c r="D98" s="553"/>
      <c r="E98" s="553"/>
      <c r="F98" s="554"/>
      <c r="G98" s="5"/>
      <c r="H98" s="5"/>
      <c r="I98" s="5"/>
      <c r="J98" s="5"/>
    </row>
    <row r="99" spans="1:10" ht="12.75">
      <c r="A99" s="4"/>
      <c r="B99" s="4"/>
      <c r="C99" s="4" t="s">
        <v>163</v>
      </c>
      <c r="D99" s="4" t="s">
        <v>720</v>
      </c>
      <c r="E99" s="4" t="s">
        <v>727</v>
      </c>
      <c r="F99" s="43" t="s">
        <v>438</v>
      </c>
      <c r="G99" s="5">
        <v>2000</v>
      </c>
      <c r="H99" s="5">
        <v>2066</v>
      </c>
      <c r="I99" s="5">
        <v>2065.62</v>
      </c>
      <c r="J99" s="5">
        <v>99.98</v>
      </c>
    </row>
    <row r="100" spans="1:10" ht="12.75">
      <c r="A100" s="4"/>
      <c r="B100" s="4"/>
      <c r="C100" s="4" t="s">
        <v>163</v>
      </c>
      <c r="D100" s="4" t="s">
        <v>157</v>
      </c>
      <c r="E100" s="4" t="s">
        <v>727</v>
      </c>
      <c r="F100" s="43" t="s">
        <v>436</v>
      </c>
      <c r="G100" s="5">
        <v>500</v>
      </c>
      <c r="H100" s="5">
        <v>498.26</v>
      </c>
      <c r="I100" s="5">
        <v>498.26</v>
      </c>
      <c r="J100" s="5">
        <v>100</v>
      </c>
    </row>
    <row r="101" spans="1:10" ht="12.75">
      <c r="A101" s="4"/>
      <c r="B101" s="4"/>
      <c r="C101" s="567" t="s">
        <v>307</v>
      </c>
      <c r="D101" s="568"/>
      <c r="E101" s="568"/>
      <c r="F101" s="569"/>
      <c r="G101" s="5"/>
      <c r="H101" s="5"/>
      <c r="I101" s="5"/>
      <c r="J101" s="5"/>
    </row>
    <row r="102" spans="1:10" ht="12.75">
      <c r="A102" s="4"/>
      <c r="B102" s="4"/>
      <c r="C102" s="4" t="s">
        <v>163</v>
      </c>
      <c r="D102" s="4" t="s">
        <v>721</v>
      </c>
      <c r="E102" s="4" t="s">
        <v>727</v>
      </c>
      <c r="F102" s="43" t="s">
        <v>308</v>
      </c>
      <c r="G102" s="5">
        <v>1000</v>
      </c>
      <c r="H102" s="5">
        <v>973.61</v>
      </c>
      <c r="I102" s="5">
        <v>960.35</v>
      </c>
      <c r="J102" s="5">
        <v>98.64</v>
      </c>
    </row>
    <row r="103" spans="1:10" ht="14.25" customHeight="1">
      <c r="A103" s="4"/>
      <c r="B103" s="4"/>
      <c r="C103" s="4" t="s">
        <v>163</v>
      </c>
      <c r="D103" s="4" t="s">
        <v>723</v>
      </c>
      <c r="E103" s="4" t="s">
        <v>727</v>
      </c>
      <c r="F103" s="43" t="s">
        <v>309</v>
      </c>
      <c r="G103" s="5">
        <v>400</v>
      </c>
      <c r="H103" s="5">
        <v>705.4</v>
      </c>
      <c r="I103" s="5">
        <v>705.4</v>
      </c>
      <c r="J103" s="5">
        <v>100</v>
      </c>
    </row>
    <row r="104" spans="1:10" ht="14.25" customHeight="1">
      <c r="A104" s="4"/>
      <c r="B104" s="4"/>
      <c r="C104" s="4" t="s">
        <v>163</v>
      </c>
      <c r="D104" s="4" t="s">
        <v>46</v>
      </c>
      <c r="E104" s="4" t="s">
        <v>727</v>
      </c>
      <c r="F104" s="43" t="s">
        <v>106</v>
      </c>
      <c r="G104" s="5">
        <v>0</v>
      </c>
      <c r="H104" s="5">
        <v>324.75</v>
      </c>
      <c r="I104" s="5">
        <v>324.75</v>
      </c>
      <c r="J104" s="5">
        <v>100</v>
      </c>
    </row>
    <row r="105" spans="1:10" ht="14.25" customHeight="1">
      <c r="A105" s="4"/>
      <c r="B105" s="4"/>
      <c r="C105" s="573" t="s">
        <v>310</v>
      </c>
      <c r="D105" s="568"/>
      <c r="E105" s="568"/>
      <c r="F105" s="569"/>
      <c r="G105" s="5"/>
      <c r="H105" s="5"/>
      <c r="I105" s="5"/>
      <c r="J105" s="5"/>
    </row>
    <row r="106" spans="1:10" ht="12.75">
      <c r="A106" s="4"/>
      <c r="B106" s="4"/>
      <c r="C106" s="4"/>
      <c r="D106" s="65" t="s">
        <v>484</v>
      </c>
      <c r="E106" s="4"/>
      <c r="F106" s="395" t="s">
        <v>311</v>
      </c>
      <c r="G106" s="396">
        <v>857</v>
      </c>
      <c r="H106" s="396">
        <v>1674</v>
      </c>
      <c r="I106" s="396">
        <v>1674</v>
      </c>
      <c r="J106" s="397">
        <v>100</v>
      </c>
    </row>
    <row r="107" spans="1:10" ht="12.75">
      <c r="A107" s="4"/>
      <c r="B107" s="4"/>
      <c r="C107" s="4" t="s">
        <v>163</v>
      </c>
      <c r="D107" s="4" t="s">
        <v>312</v>
      </c>
      <c r="E107" s="4" t="s">
        <v>727</v>
      </c>
      <c r="F107" s="43" t="s">
        <v>313</v>
      </c>
      <c r="G107" s="5">
        <v>100</v>
      </c>
      <c r="H107" s="5">
        <v>160</v>
      </c>
      <c r="I107" s="5">
        <v>160</v>
      </c>
      <c r="J107" s="5">
        <v>100</v>
      </c>
    </row>
    <row r="108" spans="1:10" ht="13.5" thickBot="1">
      <c r="A108" s="4"/>
      <c r="B108" s="4"/>
      <c r="C108" s="4" t="s">
        <v>163</v>
      </c>
      <c r="D108" s="4" t="s">
        <v>186</v>
      </c>
      <c r="E108" s="4" t="s">
        <v>727</v>
      </c>
      <c r="F108" s="43" t="s">
        <v>187</v>
      </c>
      <c r="G108" s="5">
        <v>757</v>
      </c>
      <c r="H108" s="5">
        <v>1514</v>
      </c>
      <c r="I108" s="5">
        <v>1514</v>
      </c>
      <c r="J108" s="5">
        <v>100</v>
      </c>
    </row>
    <row r="109" spans="1:10" ht="13.5" thickBot="1">
      <c r="A109" s="65" t="s">
        <v>417</v>
      </c>
      <c r="B109" s="65" t="s">
        <v>416</v>
      </c>
      <c r="C109" s="8" t="s">
        <v>419</v>
      </c>
      <c r="D109" s="8" t="s">
        <v>689</v>
      </c>
      <c r="E109" s="8" t="s">
        <v>690</v>
      </c>
      <c r="F109" s="8" t="s">
        <v>691</v>
      </c>
      <c r="G109" s="9" t="s">
        <v>692</v>
      </c>
      <c r="H109" s="9" t="s">
        <v>693</v>
      </c>
      <c r="I109" s="398" t="s">
        <v>694</v>
      </c>
      <c r="J109" s="380" t="s">
        <v>420</v>
      </c>
    </row>
    <row r="110" spans="1:10" ht="13.5" thickBot="1">
      <c r="A110" s="65" t="s">
        <v>696</v>
      </c>
      <c r="B110" s="4"/>
      <c r="C110" s="16"/>
      <c r="D110" s="16"/>
      <c r="E110" s="16"/>
      <c r="F110" s="16"/>
      <c r="G110" s="16"/>
      <c r="H110" s="16"/>
      <c r="I110" s="382"/>
      <c r="J110" s="17"/>
    </row>
    <row r="111" spans="1:10" ht="15.75" thickBot="1">
      <c r="A111" s="77" t="s">
        <v>161</v>
      </c>
      <c r="B111" s="78" t="s">
        <v>728</v>
      </c>
      <c r="C111" s="78" t="s">
        <v>695</v>
      </c>
      <c r="D111" s="78" t="s">
        <v>695</v>
      </c>
      <c r="E111" s="78" t="s">
        <v>690</v>
      </c>
      <c r="F111" s="79" t="s">
        <v>575</v>
      </c>
      <c r="G111" s="80">
        <v>24925</v>
      </c>
      <c r="H111" s="80">
        <v>25266</v>
      </c>
      <c r="I111" s="80">
        <v>25243.51</v>
      </c>
      <c r="J111" s="383">
        <v>99.91</v>
      </c>
    </row>
    <row r="112" spans="1:10" ht="12.75">
      <c r="A112" s="4"/>
      <c r="B112" s="4"/>
      <c r="C112" s="11"/>
      <c r="D112" s="11" t="s">
        <v>421</v>
      </c>
      <c r="E112" s="11"/>
      <c r="F112" s="11" t="s">
        <v>422</v>
      </c>
      <c r="G112" s="12">
        <v>15213</v>
      </c>
      <c r="H112" s="12">
        <v>15070.72</v>
      </c>
      <c r="I112" s="12">
        <v>15070.72</v>
      </c>
      <c r="J112" s="12">
        <v>100</v>
      </c>
    </row>
    <row r="113" spans="1:10" ht="12.75">
      <c r="A113" s="4"/>
      <c r="B113" s="4"/>
      <c r="C113" s="4" t="s">
        <v>576</v>
      </c>
      <c r="D113" s="4" t="s">
        <v>700</v>
      </c>
      <c r="E113" s="4" t="s">
        <v>701</v>
      </c>
      <c r="F113" s="4" t="s">
        <v>423</v>
      </c>
      <c r="G113" s="5">
        <v>13350</v>
      </c>
      <c r="H113" s="5">
        <v>13368.57</v>
      </c>
      <c r="I113" s="5">
        <v>13368.57</v>
      </c>
      <c r="J113" s="5">
        <v>100</v>
      </c>
    </row>
    <row r="114" spans="1:10" ht="12.75">
      <c r="A114" s="4"/>
      <c r="B114" s="4"/>
      <c r="C114" s="4" t="s">
        <v>576</v>
      </c>
      <c r="D114" s="4" t="s">
        <v>257</v>
      </c>
      <c r="E114" s="4" t="s">
        <v>701</v>
      </c>
      <c r="F114" s="4" t="s">
        <v>258</v>
      </c>
      <c r="G114" s="5">
        <v>360</v>
      </c>
      <c r="H114" s="5">
        <v>268</v>
      </c>
      <c r="I114" s="5">
        <v>268</v>
      </c>
      <c r="J114" s="5">
        <v>100</v>
      </c>
    </row>
    <row r="115" spans="1:10" ht="12.75">
      <c r="A115" s="4"/>
      <c r="B115" s="4"/>
      <c r="C115" s="4" t="s">
        <v>576</v>
      </c>
      <c r="D115" s="4" t="s">
        <v>314</v>
      </c>
      <c r="E115" s="4" t="s">
        <v>701</v>
      </c>
      <c r="F115" s="4" t="s">
        <v>315</v>
      </c>
      <c r="G115" s="5">
        <v>882</v>
      </c>
      <c r="H115" s="5">
        <v>813.65</v>
      </c>
      <c r="I115" s="5">
        <v>813.65</v>
      </c>
      <c r="J115" s="5">
        <v>100</v>
      </c>
    </row>
    <row r="116" spans="1:10" ht="12.75">
      <c r="A116" s="4"/>
      <c r="B116" s="4"/>
      <c r="C116" s="4" t="s">
        <v>316</v>
      </c>
      <c r="D116" s="4" t="s">
        <v>181</v>
      </c>
      <c r="E116" s="4" t="s">
        <v>701</v>
      </c>
      <c r="F116" s="4" t="s">
        <v>317</v>
      </c>
      <c r="G116" s="5">
        <v>621</v>
      </c>
      <c r="H116" s="5">
        <v>620.5</v>
      </c>
      <c r="I116" s="5">
        <v>620.5</v>
      </c>
      <c r="J116" s="5">
        <v>100</v>
      </c>
    </row>
    <row r="117" spans="1:10" ht="12.75">
      <c r="A117" s="4"/>
      <c r="B117" s="4"/>
      <c r="C117" s="4"/>
      <c r="D117" s="3" t="s">
        <v>424</v>
      </c>
      <c r="E117" s="3"/>
      <c r="F117" s="3" t="s">
        <v>425</v>
      </c>
      <c r="G117" s="6">
        <v>5662</v>
      </c>
      <c r="H117" s="6">
        <v>5636.93</v>
      </c>
      <c r="I117" s="6">
        <v>5635.21</v>
      </c>
      <c r="J117" s="6">
        <v>99.97</v>
      </c>
    </row>
    <row r="118" spans="1:10" ht="12.75">
      <c r="A118" s="4"/>
      <c r="B118" s="4"/>
      <c r="C118" s="4" t="s">
        <v>576</v>
      </c>
      <c r="D118" s="4" t="s">
        <v>702</v>
      </c>
      <c r="E118" s="4" t="s">
        <v>701</v>
      </c>
      <c r="F118" s="4" t="s">
        <v>426</v>
      </c>
      <c r="G118" s="5">
        <v>1550</v>
      </c>
      <c r="H118" s="5">
        <v>1545.55</v>
      </c>
      <c r="I118" s="5">
        <v>1545.35</v>
      </c>
      <c r="J118" s="5">
        <v>99.99</v>
      </c>
    </row>
    <row r="119" spans="1:10" ht="12.75">
      <c r="A119" s="4"/>
      <c r="B119" s="4"/>
      <c r="C119" s="4" t="s">
        <v>576</v>
      </c>
      <c r="D119" s="4" t="s">
        <v>703</v>
      </c>
      <c r="E119" s="4" t="s">
        <v>701</v>
      </c>
      <c r="F119" s="4" t="s">
        <v>427</v>
      </c>
      <c r="G119" s="5">
        <v>213</v>
      </c>
      <c r="H119" s="5">
        <v>211.65</v>
      </c>
      <c r="I119" s="5">
        <v>210.77</v>
      </c>
      <c r="J119" s="5">
        <v>99.58</v>
      </c>
    </row>
    <row r="120" spans="1:10" ht="12.75">
      <c r="A120" s="4"/>
      <c r="B120" s="4"/>
      <c r="C120" s="4" t="s">
        <v>576</v>
      </c>
      <c r="D120" s="4" t="s">
        <v>704</v>
      </c>
      <c r="E120" s="4" t="s">
        <v>701</v>
      </c>
      <c r="F120" s="4" t="s">
        <v>428</v>
      </c>
      <c r="G120" s="5">
        <v>2130</v>
      </c>
      <c r="H120" s="5">
        <v>2126.81</v>
      </c>
      <c r="I120" s="5">
        <v>2126.7</v>
      </c>
      <c r="J120" s="5">
        <v>99.99</v>
      </c>
    </row>
    <row r="121" spans="1:10" ht="12.75">
      <c r="A121" s="4"/>
      <c r="B121" s="4"/>
      <c r="C121" s="4" t="s">
        <v>576</v>
      </c>
      <c r="D121" s="4" t="s">
        <v>705</v>
      </c>
      <c r="E121" s="4" t="s">
        <v>701</v>
      </c>
      <c r="F121" s="4" t="s">
        <v>429</v>
      </c>
      <c r="G121" s="5">
        <v>122</v>
      </c>
      <c r="H121" s="5">
        <v>121.53</v>
      </c>
      <c r="I121" s="5">
        <v>121.42</v>
      </c>
      <c r="J121" s="5">
        <v>99.91</v>
      </c>
    </row>
    <row r="122" spans="1:10" ht="12.75">
      <c r="A122" s="4"/>
      <c r="B122" s="4"/>
      <c r="C122" s="4" t="s">
        <v>316</v>
      </c>
      <c r="D122" s="4" t="s">
        <v>706</v>
      </c>
      <c r="E122" s="4" t="s">
        <v>701</v>
      </c>
      <c r="F122" s="4" t="s">
        <v>430</v>
      </c>
      <c r="G122" s="5">
        <v>457</v>
      </c>
      <c r="H122" s="5">
        <v>455.67</v>
      </c>
      <c r="I122" s="5">
        <v>455.61</v>
      </c>
      <c r="J122" s="5">
        <v>99.99</v>
      </c>
    </row>
    <row r="123" spans="1:10" ht="12.75">
      <c r="A123" s="4"/>
      <c r="B123" s="4"/>
      <c r="C123" s="4" t="s">
        <v>316</v>
      </c>
      <c r="D123" s="4" t="s">
        <v>707</v>
      </c>
      <c r="E123" s="4" t="s">
        <v>701</v>
      </c>
      <c r="F123" s="4" t="s">
        <v>431</v>
      </c>
      <c r="G123" s="5">
        <v>153</v>
      </c>
      <c r="H123" s="5">
        <v>151.88</v>
      </c>
      <c r="I123" s="5">
        <v>151.79</v>
      </c>
      <c r="J123" s="5">
        <v>99.94</v>
      </c>
    </row>
    <row r="124" spans="1:10" ht="12.75">
      <c r="A124" s="4"/>
      <c r="B124" s="4"/>
      <c r="C124" s="4" t="s">
        <v>316</v>
      </c>
      <c r="D124" s="4" t="s">
        <v>261</v>
      </c>
      <c r="E124" s="4" t="s">
        <v>701</v>
      </c>
      <c r="F124" s="4" t="s">
        <v>262</v>
      </c>
      <c r="G124" s="5">
        <v>38</v>
      </c>
      <c r="H124" s="5">
        <v>37.74</v>
      </c>
      <c r="I124" s="5">
        <v>37.54</v>
      </c>
      <c r="J124" s="5">
        <v>99.47</v>
      </c>
    </row>
    <row r="125" spans="1:10" ht="12.75">
      <c r="A125" s="4"/>
      <c r="B125" s="4"/>
      <c r="C125" s="4" t="s">
        <v>576</v>
      </c>
      <c r="D125" s="4" t="s">
        <v>708</v>
      </c>
      <c r="E125" s="4" t="s">
        <v>701</v>
      </c>
      <c r="F125" s="4" t="s">
        <v>432</v>
      </c>
      <c r="G125" s="5">
        <v>723</v>
      </c>
      <c r="H125" s="5">
        <v>721.5</v>
      </c>
      <c r="I125" s="5">
        <v>721.43</v>
      </c>
      <c r="J125" s="5" t="s">
        <v>318</v>
      </c>
    </row>
    <row r="126" spans="1:10" ht="12.75">
      <c r="A126" s="4"/>
      <c r="B126" s="4"/>
      <c r="C126" s="4" t="s">
        <v>576</v>
      </c>
      <c r="D126" s="4" t="s">
        <v>639</v>
      </c>
      <c r="E126" s="4" t="s">
        <v>701</v>
      </c>
      <c r="F126" s="4" t="s">
        <v>640</v>
      </c>
      <c r="G126" s="5">
        <v>276</v>
      </c>
      <c r="H126" s="5">
        <v>264.6</v>
      </c>
      <c r="I126" s="5">
        <v>264.6</v>
      </c>
      <c r="J126" s="5">
        <v>100</v>
      </c>
    </row>
    <row r="127" spans="1:10" ht="12.75">
      <c r="A127" s="4"/>
      <c r="B127" s="4"/>
      <c r="C127" s="4"/>
      <c r="D127" s="3" t="s">
        <v>433</v>
      </c>
      <c r="E127" s="3"/>
      <c r="F127" s="3" t="s">
        <v>434</v>
      </c>
      <c r="G127" s="6">
        <v>3950</v>
      </c>
      <c r="H127" s="6">
        <v>4512.24</v>
      </c>
      <c r="I127" s="6">
        <v>4491.47</v>
      </c>
      <c r="J127" s="6">
        <v>99.54</v>
      </c>
    </row>
    <row r="128" spans="1:10" ht="12.75">
      <c r="A128" s="4"/>
      <c r="B128" s="4"/>
      <c r="C128" s="4" t="s">
        <v>576</v>
      </c>
      <c r="D128" s="4" t="s">
        <v>726</v>
      </c>
      <c r="E128" s="4" t="s">
        <v>701</v>
      </c>
      <c r="F128" s="384" t="s">
        <v>319</v>
      </c>
      <c r="G128" s="5">
        <v>90</v>
      </c>
      <c r="H128" s="5">
        <v>44</v>
      </c>
      <c r="I128" s="5">
        <v>37.21</v>
      </c>
      <c r="J128" s="5">
        <v>84.57</v>
      </c>
    </row>
    <row r="129" spans="1:10" ht="12.75">
      <c r="A129" s="4"/>
      <c r="B129" s="4"/>
      <c r="C129" s="4" t="s">
        <v>576</v>
      </c>
      <c r="D129" s="4" t="s">
        <v>130</v>
      </c>
      <c r="E129" s="4" t="s">
        <v>701</v>
      </c>
      <c r="F129" s="4" t="s">
        <v>446</v>
      </c>
      <c r="G129" s="5">
        <v>1425</v>
      </c>
      <c r="H129" s="5">
        <v>1469.21</v>
      </c>
      <c r="I129" s="5">
        <v>1469.21</v>
      </c>
      <c r="J129" s="5">
        <v>100</v>
      </c>
    </row>
    <row r="130" spans="1:10" ht="12.75">
      <c r="A130" s="4"/>
      <c r="B130" s="4"/>
      <c r="C130" s="567" t="s">
        <v>320</v>
      </c>
      <c r="D130" s="568"/>
      <c r="E130" s="568"/>
      <c r="F130" s="569"/>
      <c r="G130" s="5"/>
      <c r="H130" s="5"/>
      <c r="I130" s="5"/>
      <c r="J130" s="5"/>
    </row>
    <row r="131" spans="1:10" ht="13.5" customHeight="1">
      <c r="A131" s="4"/>
      <c r="B131" s="4"/>
      <c r="C131" s="4" t="s">
        <v>576</v>
      </c>
      <c r="D131" s="4" t="s">
        <v>709</v>
      </c>
      <c r="E131" s="4" t="s">
        <v>701</v>
      </c>
      <c r="F131" s="4" t="s">
        <v>435</v>
      </c>
      <c r="G131" s="5">
        <v>400</v>
      </c>
      <c r="H131" s="5">
        <v>409.59</v>
      </c>
      <c r="I131" s="5">
        <v>402.4</v>
      </c>
      <c r="J131" s="5">
        <v>98.24</v>
      </c>
    </row>
    <row r="132" spans="1:10" ht="13.5" customHeight="1">
      <c r="A132" s="4"/>
      <c r="B132" s="4"/>
      <c r="C132" s="514" t="s">
        <v>321</v>
      </c>
      <c r="D132" s="547"/>
      <c r="E132" s="547"/>
      <c r="F132" s="548"/>
      <c r="G132" s="5"/>
      <c r="H132" s="5"/>
      <c r="I132" s="5"/>
      <c r="J132" s="5"/>
    </row>
    <row r="133" spans="1:10" ht="13.5" customHeight="1">
      <c r="A133" s="4"/>
      <c r="B133" s="4"/>
      <c r="C133" s="549"/>
      <c r="D133" s="550"/>
      <c r="E133" s="550"/>
      <c r="F133" s="551"/>
      <c r="G133" s="5"/>
      <c r="H133" s="5"/>
      <c r="I133" s="5"/>
      <c r="J133" s="5"/>
    </row>
    <row r="134" spans="1:10" ht="13.5" customHeight="1">
      <c r="A134" s="4"/>
      <c r="B134" s="4"/>
      <c r="C134" s="552"/>
      <c r="D134" s="553"/>
      <c r="E134" s="553"/>
      <c r="F134" s="554"/>
      <c r="G134" s="5"/>
      <c r="H134" s="5"/>
      <c r="I134" s="5"/>
      <c r="J134" s="5"/>
    </row>
    <row r="135" spans="1:10" ht="12.75">
      <c r="A135" s="4"/>
      <c r="B135" s="4"/>
      <c r="C135" s="4" t="s">
        <v>576</v>
      </c>
      <c r="D135" s="4" t="s">
        <v>710</v>
      </c>
      <c r="E135" s="4" t="s">
        <v>727</v>
      </c>
      <c r="F135" s="4" t="s">
        <v>275</v>
      </c>
      <c r="G135" s="5">
        <v>913</v>
      </c>
      <c r="H135" s="5">
        <v>1590</v>
      </c>
      <c r="I135" s="5">
        <v>1590</v>
      </c>
      <c r="J135" s="5">
        <v>100</v>
      </c>
    </row>
    <row r="136" spans="1:10" ht="12.75">
      <c r="A136" s="4"/>
      <c r="B136" s="4"/>
      <c r="C136" s="538" t="s">
        <v>322</v>
      </c>
      <c r="D136" s="577"/>
      <c r="E136" s="577"/>
      <c r="F136" s="577"/>
      <c r="G136" s="577"/>
      <c r="H136" s="578"/>
      <c r="I136" s="5"/>
      <c r="J136" s="5"/>
    </row>
    <row r="137" spans="1:10" ht="12.75">
      <c r="A137" s="4"/>
      <c r="B137" s="4"/>
      <c r="C137" s="579"/>
      <c r="D137" s="580"/>
      <c r="E137" s="580"/>
      <c r="F137" s="580"/>
      <c r="G137" s="580"/>
      <c r="H137" s="581"/>
      <c r="I137" s="5"/>
      <c r="J137" s="5"/>
    </row>
    <row r="138" spans="1:10" ht="12.75">
      <c r="A138" s="4"/>
      <c r="B138" s="4"/>
      <c r="C138" s="579"/>
      <c r="D138" s="580"/>
      <c r="E138" s="580"/>
      <c r="F138" s="580"/>
      <c r="G138" s="580"/>
      <c r="H138" s="581"/>
      <c r="I138" s="5"/>
      <c r="J138" s="5"/>
    </row>
    <row r="139" spans="1:10" ht="12.75">
      <c r="A139" s="4"/>
      <c r="B139" s="4"/>
      <c r="C139" s="579"/>
      <c r="D139" s="580"/>
      <c r="E139" s="580"/>
      <c r="F139" s="580"/>
      <c r="G139" s="580"/>
      <c r="H139" s="581"/>
      <c r="I139" s="5"/>
      <c r="J139" s="5"/>
    </row>
    <row r="140" spans="1:10" ht="12.75">
      <c r="A140" s="4"/>
      <c r="B140" s="4"/>
      <c r="C140" s="582"/>
      <c r="D140" s="583"/>
      <c r="E140" s="583"/>
      <c r="F140" s="583"/>
      <c r="G140" s="583"/>
      <c r="H140" s="584"/>
      <c r="I140" s="5"/>
      <c r="J140" s="5"/>
    </row>
    <row r="141" spans="1:10" ht="12.75">
      <c r="A141" s="4"/>
      <c r="B141" s="4"/>
      <c r="C141" s="538" t="s">
        <v>323</v>
      </c>
      <c r="D141" s="577"/>
      <c r="E141" s="577"/>
      <c r="F141" s="577"/>
      <c r="G141" s="577"/>
      <c r="H141" s="578"/>
      <c r="I141" s="5"/>
      <c r="J141" s="5"/>
    </row>
    <row r="142" spans="1:10" ht="12.75">
      <c r="A142" s="4"/>
      <c r="B142" s="4"/>
      <c r="C142" s="582"/>
      <c r="D142" s="583"/>
      <c r="E142" s="583"/>
      <c r="F142" s="583"/>
      <c r="G142" s="583"/>
      <c r="H142" s="584"/>
      <c r="I142" s="5"/>
      <c r="J142" s="5"/>
    </row>
    <row r="143" spans="1:10" ht="12.75">
      <c r="A143" s="4"/>
      <c r="B143" s="4"/>
      <c r="C143" s="4" t="s">
        <v>576</v>
      </c>
      <c r="D143" s="4" t="s">
        <v>136</v>
      </c>
      <c r="E143" s="4" t="s">
        <v>701</v>
      </c>
      <c r="F143" s="4" t="s">
        <v>324</v>
      </c>
      <c r="G143" s="5">
        <v>30</v>
      </c>
      <c r="H143" s="5">
        <v>0</v>
      </c>
      <c r="I143" s="5">
        <v>0</v>
      </c>
      <c r="J143" s="5">
        <v>0</v>
      </c>
    </row>
    <row r="144" spans="1:10" ht="12.75">
      <c r="A144" s="4"/>
      <c r="B144" s="4"/>
      <c r="C144" s="4" t="s">
        <v>576</v>
      </c>
      <c r="D144" s="4" t="s">
        <v>124</v>
      </c>
      <c r="E144" s="4" t="s">
        <v>701</v>
      </c>
      <c r="F144" s="43" t="s">
        <v>325</v>
      </c>
      <c r="G144" s="5">
        <v>10</v>
      </c>
      <c r="H144" s="5">
        <v>10</v>
      </c>
      <c r="I144" s="5">
        <v>10</v>
      </c>
      <c r="J144" s="5">
        <v>100</v>
      </c>
    </row>
    <row r="145" spans="1:10" ht="12.75">
      <c r="A145" s="4"/>
      <c r="B145" s="4"/>
      <c r="C145" s="4" t="s">
        <v>576</v>
      </c>
      <c r="D145" s="4" t="s">
        <v>717</v>
      </c>
      <c r="E145" s="4" t="s">
        <v>701</v>
      </c>
      <c r="F145" s="394" t="s">
        <v>326</v>
      </c>
      <c r="G145" s="5">
        <v>170</v>
      </c>
      <c r="H145" s="5">
        <v>170</v>
      </c>
      <c r="I145" s="5">
        <v>168.2</v>
      </c>
      <c r="J145" s="5">
        <v>98.94</v>
      </c>
    </row>
    <row r="146" spans="1:10" ht="12.75">
      <c r="A146" s="4"/>
      <c r="B146" s="4"/>
      <c r="C146" s="520" t="s">
        <v>327</v>
      </c>
      <c r="D146" s="585"/>
      <c r="E146" s="585"/>
      <c r="F146" s="586"/>
      <c r="G146" s="5"/>
      <c r="H146" s="5"/>
      <c r="I146" s="5"/>
      <c r="J146" s="5"/>
    </row>
    <row r="147" spans="1:10" ht="12.75">
      <c r="A147" s="4"/>
      <c r="B147" s="4"/>
      <c r="C147" s="4" t="s">
        <v>576</v>
      </c>
      <c r="D147" s="4" t="s">
        <v>302</v>
      </c>
      <c r="E147" s="4" t="s">
        <v>727</v>
      </c>
      <c r="F147" s="43" t="s">
        <v>328</v>
      </c>
      <c r="G147" s="5">
        <v>16</v>
      </c>
      <c r="H147" s="5">
        <v>15.93</v>
      </c>
      <c r="I147" s="5">
        <v>15.93</v>
      </c>
      <c r="J147" s="5">
        <v>100</v>
      </c>
    </row>
    <row r="148" spans="1:10" ht="12.75">
      <c r="A148" s="4"/>
      <c r="B148" s="4"/>
      <c r="C148" s="4" t="s">
        <v>576</v>
      </c>
      <c r="D148" s="4" t="s">
        <v>643</v>
      </c>
      <c r="E148" s="4" t="s">
        <v>701</v>
      </c>
      <c r="F148" s="43" t="s">
        <v>304</v>
      </c>
      <c r="G148" s="5">
        <v>80</v>
      </c>
      <c r="H148" s="5">
        <v>58.96</v>
      </c>
      <c r="I148" s="5">
        <v>58.96</v>
      </c>
      <c r="J148" s="5">
        <v>100</v>
      </c>
    </row>
    <row r="149" spans="1:10" ht="12.75">
      <c r="A149" s="4"/>
      <c r="B149" s="4"/>
      <c r="C149" s="4" t="s">
        <v>576</v>
      </c>
      <c r="D149" s="4" t="s">
        <v>719</v>
      </c>
      <c r="E149" s="4" t="s">
        <v>701</v>
      </c>
      <c r="F149" s="394" t="s">
        <v>329</v>
      </c>
      <c r="G149" s="5">
        <v>100</v>
      </c>
      <c r="H149" s="5">
        <v>86.41</v>
      </c>
      <c r="I149" s="5">
        <v>86.41</v>
      </c>
      <c r="J149" s="5">
        <v>86.41</v>
      </c>
    </row>
    <row r="150" spans="1:10" ht="12.75">
      <c r="A150" s="4"/>
      <c r="B150" s="4"/>
      <c r="C150" s="4" t="s">
        <v>576</v>
      </c>
      <c r="D150" s="4" t="s">
        <v>720</v>
      </c>
      <c r="E150" s="4" t="s">
        <v>701</v>
      </c>
      <c r="F150" s="394" t="s">
        <v>438</v>
      </c>
      <c r="G150" s="5">
        <v>496</v>
      </c>
      <c r="H150" s="5">
        <v>462</v>
      </c>
      <c r="I150" s="5">
        <v>459.24</v>
      </c>
      <c r="J150" s="5">
        <v>99.4</v>
      </c>
    </row>
    <row r="151" spans="1:10" ht="12.75">
      <c r="A151" s="4"/>
      <c r="B151" s="4"/>
      <c r="C151" s="4" t="s">
        <v>316</v>
      </c>
      <c r="D151" s="4" t="s">
        <v>157</v>
      </c>
      <c r="E151" s="4" t="s">
        <v>701</v>
      </c>
      <c r="F151" s="394" t="s">
        <v>436</v>
      </c>
      <c r="G151" s="5">
        <v>35</v>
      </c>
      <c r="H151" s="5">
        <v>41.5</v>
      </c>
      <c r="I151" s="5">
        <v>41.5</v>
      </c>
      <c r="J151" s="5">
        <v>100</v>
      </c>
    </row>
    <row r="152" spans="1:10" ht="12.75">
      <c r="A152" s="4"/>
      <c r="B152" s="4"/>
      <c r="C152" s="587" t="s">
        <v>330</v>
      </c>
      <c r="D152" s="509"/>
      <c r="E152" s="509"/>
      <c r="F152" s="510"/>
      <c r="G152" s="5"/>
      <c r="H152" s="5"/>
      <c r="I152" s="5"/>
      <c r="J152" s="5"/>
    </row>
    <row r="153" spans="1:10" ht="12.75">
      <c r="A153" s="4"/>
      <c r="B153" s="4"/>
      <c r="C153" s="4" t="s">
        <v>316</v>
      </c>
      <c r="D153" s="384" t="s">
        <v>721</v>
      </c>
      <c r="E153" s="4" t="s">
        <v>701</v>
      </c>
      <c r="F153" s="43" t="s">
        <v>439</v>
      </c>
      <c r="G153" s="5">
        <v>185</v>
      </c>
      <c r="H153" s="5">
        <v>154.64</v>
      </c>
      <c r="I153" s="5">
        <v>152.41</v>
      </c>
      <c r="J153" s="5">
        <v>98.56</v>
      </c>
    </row>
    <row r="154" spans="1:10" ht="12.75">
      <c r="A154" s="4"/>
      <c r="B154" s="4"/>
      <c r="C154" s="4"/>
      <c r="D154" s="65" t="s">
        <v>484</v>
      </c>
      <c r="E154" s="4"/>
      <c r="F154" s="395" t="s">
        <v>331</v>
      </c>
      <c r="G154" s="399">
        <v>100</v>
      </c>
      <c r="H154" s="399">
        <v>46.11</v>
      </c>
      <c r="I154" s="399">
        <v>46.11</v>
      </c>
      <c r="J154" s="399">
        <v>100</v>
      </c>
    </row>
    <row r="155" spans="1:10" ht="13.5" thickBot="1">
      <c r="A155" s="4"/>
      <c r="B155" s="4"/>
      <c r="C155" s="4" t="s">
        <v>576</v>
      </c>
      <c r="D155" s="4" t="s">
        <v>312</v>
      </c>
      <c r="E155" s="4" t="s">
        <v>701</v>
      </c>
      <c r="F155" s="43" t="s">
        <v>332</v>
      </c>
      <c r="G155" s="5">
        <v>100</v>
      </c>
      <c r="H155" s="5">
        <v>46.11</v>
      </c>
      <c r="I155" s="147">
        <v>46.11</v>
      </c>
      <c r="J155" s="5">
        <v>100</v>
      </c>
    </row>
    <row r="156" spans="1:10" ht="13.5" thickBot="1">
      <c r="A156" s="65" t="s">
        <v>417</v>
      </c>
      <c r="B156" s="65" t="s">
        <v>416</v>
      </c>
      <c r="C156" s="8" t="s">
        <v>419</v>
      </c>
      <c r="D156" s="8" t="s">
        <v>689</v>
      </c>
      <c r="E156" s="8" t="s">
        <v>690</v>
      </c>
      <c r="F156" s="8" t="s">
        <v>691</v>
      </c>
      <c r="G156" s="9" t="s">
        <v>692</v>
      </c>
      <c r="H156" s="9" t="s">
        <v>693</v>
      </c>
      <c r="I156" s="379" t="s">
        <v>694</v>
      </c>
      <c r="J156" s="380" t="s">
        <v>420</v>
      </c>
    </row>
    <row r="157" spans="1:10" ht="13.5" thickBot="1">
      <c r="A157" s="65" t="s">
        <v>696</v>
      </c>
      <c r="B157" s="4"/>
      <c r="C157" s="16"/>
      <c r="D157" s="16"/>
      <c r="E157" s="16"/>
      <c r="F157" s="16"/>
      <c r="G157" s="16"/>
      <c r="H157" s="16"/>
      <c r="I157" s="382"/>
      <c r="J157" s="17"/>
    </row>
    <row r="158" spans="1:10" ht="15.75" thickBot="1">
      <c r="A158" s="77" t="s">
        <v>161</v>
      </c>
      <c r="B158" s="78" t="s">
        <v>129</v>
      </c>
      <c r="C158" s="78" t="s">
        <v>695</v>
      </c>
      <c r="D158" s="78" t="s">
        <v>695</v>
      </c>
      <c r="E158" s="78" t="s">
        <v>690</v>
      </c>
      <c r="F158" s="79" t="s">
        <v>253</v>
      </c>
      <c r="G158" s="80">
        <v>5383</v>
      </c>
      <c r="H158" s="80">
        <v>5214.65</v>
      </c>
      <c r="I158" s="400">
        <v>5136.46</v>
      </c>
      <c r="J158" s="383">
        <v>98.5</v>
      </c>
    </row>
    <row r="159" spans="1:10" ht="12.75">
      <c r="A159" s="4"/>
      <c r="B159" s="4"/>
      <c r="C159" s="11"/>
      <c r="D159" s="11" t="s">
        <v>421</v>
      </c>
      <c r="E159" s="11"/>
      <c r="F159" s="11" t="s">
        <v>422</v>
      </c>
      <c r="G159" s="12">
        <v>3468</v>
      </c>
      <c r="H159" s="12">
        <v>3386.88</v>
      </c>
      <c r="I159" s="401">
        <v>3386.88</v>
      </c>
      <c r="J159" s="12">
        <v>100</v>
      </c>
    </row>
    <row r="160" spans="1:10" ht="12.75">
      <c r="A160" s="4"/>
      <c r="B160" s="4"/>
      <c r="C160" s="4" t="s">
        <v>578</v>
      </c>
      <c r="D160" s="4" t="s">
        <v>700</v>
      </c>
      <c r="E160" s="4" t="s">
        <v>701</v>
      </c>
      <c r="F160" s="4" t="s">
        <v>423</v>
      </c>
      <c r="G160" s="5">
        <v>3468</v>
      </c>
      <c r="H160" s="5">
        <v>3386.88</v>
      </c>
      <c r="I160" s="147">
        <v>3386.88</v>
      </c>
      <c r="J160" s="5">
        <v>100</v>
      </c>
    </row>
    <row r="161" spans="1:10" ht="12.75">
      <c r="A161" s="4"/>
      <c r="B161" s="4"/>
      <c r="C161" s="4"/>
      <c r="D161" s="3" t="s">
        <v>424</v>
      </c>
      <c r="E161" s="3"/>
      <c r="F161" s="3" t="s">
        <v>425</v>
      </c>
      <c r="G161" s="6">
        <v>1228</v>
      </c>
      <c r="H161" s="6">
        <v>1204.4</v>
      </c>
      <c r="I161" s="402">
        <v>1203.96</v>
      </c>
      <c r="J161" s="6">
        <v>99.96</v>
      </c>
    </row>
    <row r="162" spans="1:10" ht="12.75">
      <c r="A162" s="4"/>
      <c r="B162" s="4"/>
      <c r="C162" s="4" t="s">
        <v>578</v>
      </c>
      <c r="D162" s="4" t="s">
        <v>702</v>
      </c>
      <c r="E162" s="4" t="s">
        <v>701</v>
      </c>
      <c r="F162" s="4" t="s">
        <v>426</v>
      </c>
      <c r="G162" s="5">
        <v>348</v>
      </c>
      <c r="H162" s="5">
        <v>342.03</v>
      </c>
      <c r="I162" s="147">
        <v>342.01</v>
      </c>
      <c r="J162" s="5">
        <v>99.99</v>
      </c>
    </row>
    <row r="163" spans="1:10" ht="12.75">
      <c r="A163" s="4"/>
      <c r="B163" s="4"/>
      <c r="C163" s="4" t="s">
        <v>578</v>
      </c>
      <c r="D163" s="4" t="s">
        <v>703</v>
      </c>
      <c r="E163" s="4" t="s">
        <v>701</v>
      </c>
      <c r="F163" s="4" t="s">
        <v>427</v>
      </c>
      <c r="G163" s="5">
        <v>49</v>
      </c>
      <c r="H163" s="5">
        <v>47.95</v>
      </c>
      <c r="I163" s="147">
        <v>47.86</v>
      </c>
      <c r="J163" s="5">
        <v>99.81</v>
      </c>
    </row>
    <row r="164" spans="1:10" ht="12.75">
      <c r="A164" s="4"/>
      <c r="B164" s="4"/>
      <c r="C164" s="4" t="s">
        <v>578</v>
      </c>
      <c r="D164" s="4" t="s">
        <v>704</v>
      </c>
      <c r="E164" s="4" t="s">
        <v>701</v>
      </c>
      <c r="F164" s="4" t="s">
        <v>428</v>
      </c>
      <c r="G164" s="5">
        <v>489</v>
      </c>
      <c r="H164" s="5">
        <v>478.87</v>
      </c>
      <c r="I164" s="147">
        <v>478.83</v>
      </c>
      <c r="J164" s="5">
        <v>99.99</v>
      </c>
    </row>
    <row r="165" spans="1:10" ht="12.75">
      <c r="A165" s="4"/>
      <c r="B165" s="4"/>
      <c r="C165" s="4" t="s">
        <v>578</v>
      </c>
      <c r="D165" s="4" t="s">
        <v>705</v>
      </c>
      <c r="E165" s="4" t="s">
        <v>701</v>
      </c>
      <c r="F165" s="4" t="s">
        <v>429</v>
      </c>
      <c r="G165" s="5">
        <v>28</v>
      </c>
      <c r="H165" s="5">
        <v>27.38</v>
      </c>
      <c r="I165" s="147">
        <v>27.36</v>
      </c>
      <c r="J165" s="5">
        <v>99.93</v>
      </c>
    </row>
    <row r="166" spans="1:10" ht="12.75">
      <c r="A166" s="4"/>
      <c r="B166" s="4"/>
      <c r="C166" s="4" t="s">
        <v>578</v>
      </c>
      <c r="D166" s="4" t="s">
        <v>706</v>
      </c>
      <c r="E166" s="4" t="s">
        <v>701</v>
      </c>
      <c r="F166" s="4" t="s">
        <v>430</v>
      </c>
      <c r="G166" s="5">
        <v>105</v>
      </c>
      <c r="H166" s="5">
        <v>102.72</v>
      </c>
      <c r="I166" s="147">
        <v>102.64</v>
      </c>
      <c r="J166" s="5">
        <v>99.92</v>
      </c>
    </row>
    <row r="167" spans="1:10" ht="12.75">
      <c r="A167" s="4"/>
      <c r="B167" s="4"/>
      <c r="C167" s="4" t="s">
        <v>578</v>
      </c>
      <c r="D167" s="4" t="s">
        <v>707</v>
      </c>
      <c r="E167" s="4" t="s">
        <v>701</v>
      </c>
      <c r="F167" s="4" t="s">
        <v>431</v>
      </c>
      <c r="G167" s="5">
        <v>35</v>
      </c>
      <c r="H167" s="5">
        <v>34.27</v>
      </c>
      <c r="I167" s="147">
        <v>34.19</v>
      </c>
      <c r="J167" s="5">
        <v>99.77</v>
      </c>
    </row>
    <row r="168" spans="1:10" ht="12.75">
      <c r="A168" s="4"/>
      <c r="B168" s="4"/>
      <c r="C168" s="4" t="s">
        <v>578</v>
      </c>
      <c r="D168" s="4" t="s">
        <v>261</v>
      </c>
      <c r="E168" s="4" t="s">
        <v>701</v>
      </c>
      <c r="F168" s="4" t="s">
        <v>262</v>
      </c>
      <c r="G168" s="5">
        <v>9</v>
      </c>
      <c r="H168" s="5">
        <v>8.6</v>
      </c>
      <c r="I168" s="147">
        <v>8.58</v>
      </c>
      <c r="J168" s="5">
        <v>99.77</v>
      </c>
    </row>
    <row r="169" spans="1:10" ht="12.75">
      <c r="A169" s="4"/>
      <c r="B169" s="4"/>
      <c r="C169" s="4" t="s">
        <v>578</v>
      </c>
      <c r="D169" s="4" t="s">
        <v>708</v>
      </c>
      <c r="E169" s="4" t="s">
        <v>701</v>
      </c>
      <c r="F169" s="4" t="s">
        <v>432</v>
      </c>
      <c r="G169" s="5">
        <v>165</v>
      </c>
      <c r="H169" s="5">
        <v>162.58</v>
      </c>
      <c r="I169" s="147">
        <v>162.49</v>
      </c>
      <c r="J169" s="5">
        <v>99.94</v>
      </c>
    </row>
    <row r="170" spans="1:10" ht="12.75">
      <c r="A170" s="4"/>
      <c r="B170" s="4"/>
      <c r="C170" s="4"/>
      <c r="D170" s="3" t="s">
        <v>433</v>
      </c>
      <c r="E170" s="3"/>
      <c r="F170" s="3" t="s">
        <v>434</v>
      </c>
      <c r="G170" s="6">
        <v>687</v>
      </c>
      <c r="H170" s="6">
        <v>623.37</v>
      </c>
      <c r="I170" s="402">
        <v>545.62</v>
      </c>
      <c r="J170" s="6">
        <v>87.53</v>
      </c>
    </row>
    <row r="171" spans="1:10" ht="12.75">
      <c r="A171" s="4"/>
      <c r="B171" s="4"/>
      <c r="C171" s="4" t="s">
        <v>578</v>
      </c>
      <c r="D171" s="122" t="s">
        <v>726</v>
      </c>
      <c r="E171" s="122" t="s">
        <v>701</v>
      </c>
      <c r="F171" s="122" t="s">
        <v>263</v>
      </c>
      <c r="G171" s="403">
        <v>15</v>
      </c>
      <c r="H171" s="403">
        <v>0</v>
      </c>
      <c r="I171" s="404">
        <v>0</v>
      </c>
      <c r="J171" s="403">
        <v>0</v>
      </c>
    </row>
    <row r="172" spans="1:10" ht="12.75">
      <c r="A172" s="4"/>
      <c r="B172" s="4"/>
      <c r="C172" s="4" t="s">
        <v>578</v>
      </c>
      <c r="D172" s="4" t="s">
        <v>130</v>
      </c>
      <c r="E172" s="4" t="s">
        <v>727</v>
      </c>
      <c r="F172" s="4" t="s">
        <v>446</v>
      </c>
      <c r="G172" s="5">
        <v>60</v>
      </c>
      <c r="H172" s="5">
        <v>163.11</v>
      </c>
      <c r="I172" s="147">
        <v>163.11</v>
      </c>
      <c r="J172" s="5">
        <v>100</v>
      </c>
    </row>
    <row r="173" spans="1:10" ht="12.75">
      <c r="A173" s="4"/>
      <c r="B173" s="4"/>
      <c r="C173" s="508" t="s">
        <v>333</v>
      </c>
      <c r="D173" s="588"/>
      <c r="E173" s="588"/>
      <c r="F173" s="589"/>
      <c r="G173" s="5"/>
      <c r="H173" s="5"/>
      <c r="I173" s="147"/>
      <c r="J173" s="5"/>
    </row>
    <row r="174" spans="1:10" ht="12.75">
      <c r="A174" s="4"/>
      <c r="B174" s="4"/>
      <c r="C174" s="4" t="s">
        <v>578</v>
      </c>
      <c r="D174" s="4" t="s">
        <v>130</v>
      </c>
      <c r="E174" s="4" t="s">
        <v>701</v>
      </c>
      <c r="F174" s="4" t="s">
        <v>446</v>
      </c>
      <c r="G174" s="5">
        <v>84</v>
      </c>
      <c r="H174" s="5">
        <v>83.76</v>
      </c>
      <c r="I174" s="147">
        <v>6.01</v>
      </c>
      <c r="J174" s="5">
        <v>7.18</v>
      </c>
    </row>
    <row r="175" spans="1:10" ht="12.75">
      <c r="A175" s="4"/>
      <c r="B175" s="4"/>
      <c r="C175" s="570" t="s">
        <v>334</v>
      </c>
      <c r="D175" s="571"/>
      <c r="E175" s="571"/>
      <c r="F175" s="572"/>
      <c r="G175" s="5"/>
      <c r="H175" s="5"/>
      <c r="I175" s="147"/>
      <c r="J175" s="5"/>
    </row>
    <row r="176" spans="1:10" ht="12.75">
      <c r="A176" s="4"/>
      <c r="B176" s="4"/>
      <c r="C176" s="4" t="s">
        <v>578</v>
      </c>
      <c r="D176" s="4" t="s">
        <v>709</v>
      </c>
      <c r="E176" s="4" t="s">
        <v>701</v>
      </c>
      <c r="F176" s="4" t="s">
        <v>435</v>
      </c>
      <c r="G176" s="5">
        <v>10</v>
      </c>
      <c r="H176" s="5">
        <v>43.6</v>
      </c>
      <c r="I176" s="147">
        <v>43.6</v>
      </c>
      <c r="J176" s="5">
        <v>100</v>
      </c>
    </row>
    <row r="177" spans="1:10" ht="12.75">
      <c r="A177" s="4"/>
      <c r="B177" s="4"/>
      <c r="C177" s="567" t="s">
        <v>335</v>
      </c>
      <c r="D177" s="568"/>
      <c r="E177" s="568"/>
      <c r="F177" s="569"/>
      <c r="G177" s="5"/>
      <c r="H177" s="5"/>
      <c r="I177" s="147"/>
      <c r="J177" s="5"/>
    </row>
    <row r="178" spans="1:10" ht="12.75">
      <c r="A178" s="4"/>
      <c r="B178" s="4"/>
      <c r="C178" s="4" t="s">
        <v>578</v>
      </c>
      <c r="D178" s="4" t="s">
        <v>710</v>
      </c>
      <c r="E178" s="4" t="s">
        <v>727</v>
      </c>
      <c r="F178" s="384" t="s">
        <v>336</v>
      </c>
      <c r="G178" s="5">
        <v>350</v>
      </c>
      <c r="H178" s="5">
        <v>246.89</v>
      </c>
      <c r="I178" s="147">
        <v>246.89</v>
      </c>
      <c r="J178" s="5">
        <v>100</v>
      </c>
    </row>
    <row r="179" spans="1:10" ht="12.75">
      <c r="A179" s="4"/>
      <c r="B179" s="4"/>
      <c r="C179" s="514" t="s">
        <v>337</v>
      </c>
      <c r="D179" s="515"/>
      <c r="E179" s="515"/>
      <c r="F179" s="516"/>
      <c r="G179" s="5"/>
      <c r="H179" s="5"/>
      <c r="I179" s="147"/>
      <c r="J179" s="5"/>
    </row>
    <row r="180" spans="1:10" ht="12.75">
      <c r="A180" s="4"/>
      <c r="B180" s="4"/>
      <c r="C180" s="590"/>
      <c r="D180" s="591"/>
      <c r="E180" s="591"/>
      <c r="F180" s="592"/>
      <c r="G180" s="5"/>
      <c r="H180" s="5"/>
      <c r="I180" s="147"/>
      <c r="J180" s="5"/>
    </row>
    <row r="181" spans="1:10" ht="12.75">
      <c r="A181" s="4"/>
      <c r="B181" s="4"/>
      <c r="C181" s="517"/>
      <c r="D181" s="518"/>
      <c r="E181" s="518"/>
      <c r="F181" s="519"/>
      <c r="G181" s="5"/>
      <c r="H181" s="5"/>
      <c r="I181" s="147"/>
      <c r="J181" s="5"/>
    </row>
    <row r="182" spans="1:10" ht="12.75">
      <c r="A182" s="4"/>
      <c r="B182" s="4"/>
      <c r="C182" s="593" t="s">
        <v>338</v>
      </c>
      <c r="D182" s="594"/>
      <c r="E182" s="594"/>
      <c r="F182" s="595"/>
      <c r="G182" s="5"/>
      <c r="H182" s="5"/>
      <c r="I182" s="147"/>
      <c r="J182" s="5"/>
    </row>
    <row r="183" spans="1:10" ht="12.75">
      <c r="A183" s="4"/>
      <c r="B183" s="4"/>
      <c r="C183" s="596"/>
      <c r="D183" s="597"/>
      <c r="E183" s="597"/>
      <c r="F183" s="598"/>
      <c r="G183" s="5"/>
      <c r="H183" s="5"/>
      <c r="I183" s="147"/>
      <c r="J183" s="5"/>
    </row>
    <row r="184" spans="1:10" ht="12.75">
      <c r="A184" s="4"/>
      <c r="B184" s="4"/>
      <c r="C184" s="4" t="s">
        <v>578</v>
      </c>
      <c r="D184" s="4" t="s">
        <v>720</v>
      </c>
      <c r="E184" s="4" t="s">
        <v>701</v>
      </c>
      <c r="F184" s="43" t="s">
        <v>438</v>
      </c>
      <c r="G184" s="5">
        <v>124</v>
      </c>
      <c r="H184" s="5">
        <v>53.2</v>
      </c>
      <c r="I184" s="147">
        <v>53.2</v>
      </c>
      <c r="J184" s="5">
        <v>100</v>
      </c>
    </row>
    <row r="185" spans="1:10" ht="13.5" thickBot="1">
      <c r="A185" s="4"/>
      <c r="B185" s="4"/>
      <c r="C185" s="4" t="s">
        <v>578</v>
      </c>
      <c r="D185" s="4" t="s">
        <v>721</v>
      </c>
      <c r="E185" s="4" t="s">
        <v>701</v>
      </c>
      <c r="F185" s="43" t="s">
        <v>308</v>
      </c>
      <c r="G185" s="5">
        <v>44</v>
      </c>
      <c r="H185" s="5">
        <v>32.81</v>
      </c>
      <c r="I185" s="147">
        <v>32.81</v>
      </c>
      <c r="J185" s="5">
        <v>100</v>
      </c>
    </row>
    <row r="186" spans="1:10" ht="13.5" thickBot="1">
      <c r="A186" s="4"/>
      <c r="B186" s="65"/>
      <c r="C186" s="8"/>
      <c r="D186" s="8"/>
      <c r="E186" s="8"/>
      <c r="F186" s="8"/>
      <c r="G186" s="8"/>
      <c r="H186" s="9"/>
      <c r="I186" s="379"/>
      <c r="J186" s="9"/>
    </row>
    <row r="187" spans="1:10" ht="13.5" thickBot="1">
      <c r="A187" s="65" t="s">
        <v>417</v>
      </c>
      <c r="B187" s="65" t="s">
        <v>416</v>
      </c>
      <c r="C187" s="8" t="s">
        <v>419</v>
      </c>
      <c r="D187" s="8" t="s">
        <v>689</v>
      </c>
      <c r="E187" s="8" t="s">
        <v>690</v>
      </c>
      <c r="F187" s="8" t="s">
        <v>691</v>
      </c>
      <c r="G187" s="9" t="s">
        <v>692</v>
      </c>
      <c r="H187" s="9" t="s">
        <v>693</v>
      </c>
      <c r="I187" s="379" t="s">
        <v>694</v>
      </c>
      <c r="J187" s="380" t="s">
        <v>420</v>
      </c>
    </row>
    <row r="188" spans="1:10" ht="13.5" thickBot="1">
      <c r="A188" s="65" t="s">
        <v>696</v>
      </c>
      <c r="B188" s="4"/>
      <c r="C188" s="16"/>
      <c r="D188" s="16"/>
      <c r="E188" s="16"/>
      <c r="F188" s="16"/>
      <c r="G188" s="16"/>
      <c r="H188" s="16"/>
      <c r="I188" s="382"/>
      <c r="J188" s="17"/>
    </row>
    <row r="189" spans="1:10" ht="15.75" thickBot="1">
      <c r="A189" s="77" t="s">
        <v>161</v>
      </c>
      <c r="B189" s="78" t="s">
        <v>139</v>
      </c>
      <c r="C189" s="78" t="s">
        <v>695</v>
      </c>
      <c r="D189" s="78" t="s">
        <v>695</v>
      </c>
      <c r="E189" s="78" t="s">
        <v>690</v>
      </c>
      <c r="F189" s="79" t="s">
        <v>580</v>
      </c>
      <c r="G189" s="80">
        <v>18972</v>
      </c>
      <c r="H189" s="80">
        <v>19227.2</v>
      </c>
      <c r="I189" s="80">
        <v>17294.19</v>
      </c>
      <c r="J189" s="405">
        <v>89.95</v>
      </c>
    </row>
    <row r="190" spans="1:10" ht="12.75">
      <c r="A190" s="4"/>
      <c r="B190" s="4"/>
      <c r="C190" s="11"/>
      <c r="D190" s="11" t="s">
        <v>421</v>
      </c>
      <c r="E190" s="11"/>
      <c r="F190" s="11" t="s">
        <v>422</v>
      </c>
      <c r="G190" s="12">
        <v>2145</v>
      </c>
      <c r="H190" s="12">
        <v>2436.88</v>
      </c>
      <c r="I190" s="12">
        <v>2436.05</v>
      </c>
      <c r="J190" s="12">
        <v>99.97</v>
      </c>
    </row>
    <row r="191" spans="1:10" ht="12.75">
      <c r="A191" s="4"/>
      <c r="B191" s="4"/>
      <c r="C191" s="4" t="s">
        <v>579</v>
      </c>
      <c r="D191" s="4" t="s">
        <v>700</v>
      </c>
      <c r="E191" s="4" t="s">
        <v>701</v>
      </c>
      <c r="F191" s="4" t="s">
        <v>423</v>
      </c>
      <c r="G191" s="5">
        <v>2145</v>
      </c>
      <c r="H191" s="5">
        <v>2436.88</v>
      </c>
      <c r="I191" s="5">
        <v>2436.05</v>
      </c>
      <c r="J191" s="5">
        <v>99.97</v>
      </c>
    </row>
    <row r="192" spans="1:10" ht="12.75">
      <c r="A192" s="4"/>
      <c r="B192" s="4"/>
      <c r="C192" s="4"/>
      <c r="D192" s="3" t="s">
        <v>424</v>
      </c>
      <c r="E192" s="3"/>
      <c r="F192" s="3" t="s">
        <v>425</v>
      </c>
      <c r="G192" s="6">
        <v>818</v>
      </c>
      <c r="H192" s="6">
        <v>917.42</v>
      </c>
      <c r="I192" s="6">
        <v>916.26</v>
      </c>
      <c r="J192" s="6">
        <v>99.87</v>
      </c>
    </row>
    <row r="193" spans="1:10" ht="12.75">
      <c r="A193" s="4"/>
      <c r="B193" s="4"/>
      <c r="C193" s="4" t="s">
        <v>339</v>
      </c>
      <c r="D193" s="4" t="s">
        <v>702</v>
      </c>
      <c r="E193" s="4" t="s">
        <v>701</v>
      </c>
      <c r="F193" s="4" t="s">
        <v>426</v>
      </c>
      <c r="G193" s="5">
        <v>220</v>
      </c>
      <c r="H193" s="5">
        <v>251.08</v>
      </c>
      <c r="I193" s="5">
        <v>250.77</v>
      </c>
      <c r="J193" s="5">
        <v>99.88</v>
      </c>
    </row>
    <row r="194" spans="1:10" ht="12.75">
      <c r="A194" s="4"/>
      <c r="B194" s="4"/>
      <c r="C194" s="4" t="s">
        <v>579</v>
      </c>
      <c r="D194" s="4" t="s">
        <v>703</v>
      </c>
      <c r="E194" s="4" t="s">
        <v>701</v>
      </c>
      <c r="F194" s="4" t="s">
        <v>427</v>
      </c>
      <c r="G194" s="5">
        <v>31</v>
      </c>
      <c r="H194" s="5">
        <v>34.56</v>
      </c>
      <c r="I194" s="5">
        <v>34.5</v>
      </c>
      <c r="J194" s="5">
        <v>99.83</v>
      </c>
    </row>
    <row r="195" spans="1:10" ht="12.75">
      <c r="A195" s="4"/>
      <c r="B195" s="4"/>
      <c r="C195" s="4" t="s">
        <v>579</v>
      </c>
      <c r="D195" s="4" t="s">
        <v>704</v>
      </c>
      <c r="E195" s="4" t="s">
        <v>701</v>
      </c>
      <c r="F195" s="4" t="s">
        <v>428</v>
      </c>
      <c r="G195" s="5">
        <v>301</v>
      </c>
      <c r="H195" s="5">
        <v>345.41</v>
      </c>
      <c r="I195" s="5">
        <v>345.2</v>
      </c>
      <c r="J195" s="5">
        <v>99.94</v>
      </c>
    </row>
    <row r="196" spans="1:10" ht="12.75">
      <c r="A196" s="4"/>
      <c r="B196" s="4"/>
      <c r="C196" s="4" t="s">
        <v>579</v>
      </c>
      <c r="D196" s="4" t="s">
        <v>705</v>
      </c>
      <c r="E196" s="4" t="s">
        <v>701</v>
      </c>
      <c r="F196" s="4" t="s">
        <v>429</v>
      </c>
      <c r="G196" s="5">
        <v>22</v>
      </c>
      <c r="H196" s="5">
        <v>21.88</v>
      </c>
      <c r="I196" s="5">
        <v>21.77</v>
      </c>
      <c r="J196" s="5">
        <v>99.5</v>
      </c>
    </row>
    <row r="197" spans="1:10" ht="12.75">
      <c r="A197" s="4"/>
      <c r="B197" s="4"/>
      <c r="C197" s="4" t="s">
        <v>579</v>
      </c>
      <c r="D197" s="4" t="s">
        <v>706</v>
      </c>
      <c r="E197" s="4" t="s">
        <v>701</v>
      </c>
      <c r="F197" s="4" t="s">
        <v>430</v>
      </c>
      <c r="G197" s="5">
        <v>65</v>
      </c>
      <c r="H197" s="5">
        <v>74.12</v>
      </c>
      <c r="I197" s="5">
        <v>73.91</v>
      </c>
      <c r="J197" s="5">
        <v>99.72</v>
      </c>
    </row>
    <row r="198" spans="1:10" ht="12.75">
      <c r="A198" s="4"/>
      <c r="B198" s="4"/>
      <c r="C198" s="4" t="s">
        <v>579</v>
      </c>
      <c r="D198" s="4" t="s">
        <v>707</v>
      </c>
      <c r="E198" s="4" t="s">
        <v>701</v>
      </c>
      <c r="F198" s="4" t="s">
        <v>431</v>
      </c>
      <c r="G198" s="5">
        <v>22</v>
      </c>
      <c r="H198" s="5">
        <v>24.74</v>
      </c>
      <c r="I198" s="5">
        <v>24.62</v>
      </c>
      <c r="J198" s="5">
        <v>99.51</v>
      </c>
    </row>
    <row r="199" spans="1:10" ht="12.75">
      <c r="A199" s="4"/>
      <c r="B199" s="4"/>
      <c r="C199" s="4" t="s">
        <v>579</v>
      </c>
      <c r="D199" s="4" t="s">
        <v>261</v>
      </c>
      <c r="E199" s="4" t="s">
        <v>701</v>
      </c>
      <c r="F199" s="4" t="s">
        <v>262</v>
      </c>
      <c r="G199" s="5">
        <v>7</v>
      </c>
      <c r="H199" s="5">
        <v>6.8</v>
      </c>
      <c r="I199" s="5">
        <v>6.72</v>
      </c>
      <c r="J199" s="5">
        <v>98.82</v>
      </c>
    </row>
    <row r="200" spans="1:10" ht="12.75">
      <c r="A200" s="4"/>
      <c r="B200" s="4"/>
      <c r="C200" s="4" t="s">
        <v>579</v>
      </c>
      <c r="D200" s="4" t="s">
        <v>708</v>
      </c>
      <c r="E200" s="4" t="s">
        <v>701</v>
      </c>
      <c r="F200" s="4" t="s">
        <v>432</v>
      </c>
      <c r="G200" s="5">
        <v>102</v>
      </c>
      <c r="H200" s="5">
        <v>117.15</v>
      </c>
      <c r="I200" s="5">
        <v>117.09</v>
      </c>
      <c r="J200" s="5">
        <v>99.95</v>
      </c>
    </row>
    <row r="201" spans="1:10" ht="12.75">
      <c r="A201" s="4"/>
      <c r="B201" s="4"/>
      <c r="C201" s="4" t="s">
        <v>579</v>
      </c>
      <c r="D201" s="4" t="s">
        <v>639</v>
      </c>
      <c r="E201" s="4" t="s">
        <v>701</v>
      </c>
      <c r="F201" s="384" t="s">
        <v>640</v>
      </c>
      <c r="G201" s="5">
        <v>48</v>
      </c>
      <c r="H201" s="5">
        <v>41.68</v>
      </c>
      <c r="I201" s="5">
        <v>41.68</v>
      </c>
      <c r="J201" s="5">
        <v>100</v>
      </c>
    </row>
    <row r="202" spans="1:10" ht="12.75">
      <c r="A202" s="4"/>
      <c r="B202" s="4"/>
      <c r="C202" s="4"/>
      <c r="D202" s="3" t="s">
        <v>433</v>
      </c>
      <c r="E202" s="3"/>
      <c r="F202" s="3" t="s">
        <v>434</v>
      </c>
      <c r="G202" s="6">
        <v>16009</v>
      </c>
      <c r="H202" s="6">
        <v>15866.9</v>
      </c>
      <c r="I202" s="6">
        <v>13935.88</v>
      </c>
      <c r="J202" s="6">
        <v>87.83</v>
      </c>
    </row>
    <row r="203" spans="1:10" ht="12.75">
      <c r="A203" s="4"/>
      <c r="B203" s="4"/>
      <c r="C203" s="4" t="s">
        <v>579</v>
      </c>
      <c r="D203" s="4" t="s">
        <v>726</v>
      </c>
      <c r="E203" s="4" t="s">
        <v>701</v>
      </c>
      <c r="F203" s="4" t="s">
        <v>263</v>
      </c>
      <c r="G203" s="5">
        <v>16</v>
      </c>
      <c r="H203" s="5">
        <v>13.85</v>
      </c>
      <c r="I203" s="5">
        <v>13.85</v>
      </c>
      <c r="J203" s="5">
        <v>100</v>
      </c>
    </row>
    <row r="204" spans="1:10" ht="12.75">
      <c r="A204" s="4"/>
      <c r="B204" s="4"/>
      <c r="C204" s="4" t="s">
        <v>579</v>
      </c>
      <c r="D204" s="4" t="s">
        <v>130</v>
      </c>
      <c r="E204" s="4" t="s">
        <v>701</v>
      </c>
      <c r="F204" s="4" t="s">
        <v>446</v>
      </c>
      <c r="G204" s="5">
        <v>317</v>
      </c>
      <c r="H204" s="5">
        <v>338.13</v>
      </c>
      <c r="I204" s="5">
        <v>338.13</v>
      </c>
      <c r="J204" s="5">
        <v>100</v>
      </c>
    </row>
    <row r="205" spans="1:10" ht="12.75">
      <c r="A205" s="4"/>
      <c r="B205" s="4"/>
      <c r="C205" s="567" t="s">
        <v>340</v>
      </c>
      <c r="D205" s="568"/>
      <c r="E205" s="568"/>
      <c r="F205" s="569"/>
      <c r="G205" s="5"/>
      <c r="H205" s="5"/>
      <c r="I205" s="5"/>
      <c r="J205" s="5"/>
    </row>
    <row r="206" spans="1:10" ht="12.75">
      <c r="A206" s="4"/>
      <c r="B206" s="4"/>
      <c r="C206" s="4" t="s">
        <v>579</v>
      </c>
      <c r="D206" s="4" t="s">
        <v>709</v>
      </c>
      <c r="E206" s="4" t="s">
        <v>701</v>
      </c>
      <c r="F206" s="4" t="s">
        <v>435</v>
      </c>
      <c r="G206" s="5">
        <v>380</v>
      </c>
      <c r="H206" s="5">
        <v>504.09</v>
      </c>
      <c r="I206" s="5">
        <v>504.09</v>
      </c>
      <c r="J206" s="5">
        <v>100</v>
      </c>
    </row>
    <row r="207" spans="1:10" ht="12.75">
      <c r="A207" s="4"/>
      <c r="B207" s="4"/>
      <c r="C207" s="566" t="s">
        <v>341</v>
      </c>
      <c r="D207" s="515"/>
      <c r="E207" s="515"/>
      <c r="F207" s="516"/>
      <c r="G207" s="5"/>
      <c r="H207" s="5"/>
      <c r="I207" s="5"/>
      <c r="J207" s="5"/>
    </row>
    <row r="208" spans="1:10" ht="12.75">
      <c r="A208" s="4"/>
      <c r="B208" s="4"/>
      <c r="C208" s="590"/>
      <c r="D208" s="591"/>
      <c r="E208" s="591"/>
      <c r="F208" s="592"/>
      <c r="G208" s="5"/>
      <c r="H208" s="5"/>
      <c r="I208" s="5"/>
      <c r="J208" s="5"/>
    </row>
    <row r="209" spans="1:10" ht="12.75">
      <c r="A209" s="4"/>
      <c r="B209" s="4"/>
      <c r="C209" s="517"/>
      <c r="D209" s="518"/>
      <c r="E209" s="518"/>
      <c r="F209" s="519"/>
      <c r="G209" s="5"/>
      <c r="H209" s="5"/>
      <c r="I209" s="5"/>
      <c r="J209" s="5"/>
    </row>
    <row r="210" spans="1:10" ht="12.75">
      <c r="A210" s="4"/>
      <c r="B210" s="4"/>
      <c r="C210" s="566" t="s">
        <v>342</v>
      </c>
      <c r="D210" s="523"/>
      <c r="E210" s="523"/>
      <c r="F210" s="524"/>
      <c r="G210" s="5"/>
      <c r="H210" s="5"/>
      <c r="I210" s="5"/>
      <c r="J210" s="5"/>
    </row>
    <row r="211" spans="1:10" ht="12.75">
      <c r="A211" s="4"/>
      <c r="B211" s="4"/>
      <c r="C211" s="406" t="s">
        <v>579</v>
      </c>
      <c r="D211" s="406">
        <v>633010</v>
      </c>
      <c r="E211" s="406">
        <v>41</v>
      </c>
      <c r="F211" s="406" t="s">
        <v>284</v>
      </c>
      <c r="G211" s="5">
        <v>0</v>
      </c>
      <c r="H211" s="5">
        <v>36.9</v>
      </c>
      <c r="I211" s="5">
        <v>36.9</v>
      </c>
      <c r="J211" s="5">
        <v>100</v>
      </c>
    </row>
    <row r="212" spans="1:10" ht="12.75">
      <c r="A212" s="4"/>
      <c r="B212" s="4"/>
      <c r="C212" s="4" t="s">
        <v>579</v>
      </c>
      <c r="D212" s="4" t="s">
        <v>127</v>
      </c>
      <c r="E212" s="4" t="s">
        <v>701</v>
      </c>
      <c r="F212" s="43" t="s">
        <v>445</v>
      </c>
      <c r="G212" s="5">
        <v>35</v>
      </c>
      <c r="H212" s="5">
        <v>35.82</v>
      </c>
      <c r="I212" s="5">
        <v>35.82</v>
      </c>
      <c r="J212" s="5">
        <v>100</v>
      </c>
    </row>
    <row r="213" spans="1:10" ht="12.75">
      <c r="A213" s="4"/>
      <c r="B213" s="4"/>
      <c r="C213" s="601" t="s">
        <v>343</v>
      </c>
      <c r="D213" s="602"/>
      <c r="E213" s="602"/>
      <c r="F213" s="603"/>
      <c r="G213" s="5"/>
      <c r="H213" s="5"/>
      <c r="I213" s="5"/>
      <c r="J213" s="5"/>
    </row>
    <row r="214" spans="1:10" ht="12.75">
      <c r="A214" s="4"/>
      <c r="B214" s="4"/>
      <c r="C214" s="4" t="s">
        <v>579</v>
      </c>
      <c r="D214" s="4" t="s">
        <v>408</v>
      </c>
      <c r="E214" s="4" t="s">
        <v>701</v>
      </c>
      <c r="F214" s="394" t="s">
        <v>344</v>
      </c>
      <c r="G214" s="5">
        <v>80</v>
      </c>
      <c r="H214" s="5">
        <v>0</v>
      </c>
      <c r="I214" s="5">
        <v>0</v>
      </c>
      <c r="J214" s="5">
        <v>0</v>
      </c>
    </row>
    <row r="215" spans="1:10" ht="12.75">
      <c r="A215" s="4"/>
      <c r="B215" s="4"/>
      <c r="C215" s="4" t="s">
        <v>579</v>
      </c>
      <c r="D215" s="4" t="s">
        <v>124</v>
      </c>
      <c r="E215" s="4" t="s">
        <v>701</v>
      </c>
      <c r="F215" s="407" t="s">
        <v>345</v>
      </c>
      <c r="G215" s="5">
        <v>0</v>
      </c>
      <c r="H215" s="5">
        <v>23.24</v>
      </c>
      <c r="I215" s="5">
        <v>23.24</v>
      </c>
      <c r="J215" s="5">
        <v>100</v>
      </c>
    </row>
    <row r="216" spans="1:10" ht="12.75">
      <c r="A216" s="4"/>
      <c r="B216" s="4"/>
      <c r="C216" s="384" t="s">
        <v>579</v>
      </c>
      <c r="D216" s="4" t="s">
        <v>717</v>
      </c>
      <c r="E216" s="4" t="s">
        <v>701</v>
      </c>
      <c r="F216" s="43" t="s">
        <v>610</v>
      </c>
      <c r="G216" s="5">
        <v>70</v>
      </c>
      <c r="H216" s="5">
        <v>52.6</v>
      </c>
      <c r="I216" s="5">
        <v>52.6</v>
      </c>
      <c r="J216" s="5">
        <v>100</v>
      </c>
    </row>
    <row r="217" spans="1:10" ht="12.75">
      <c r="A217" s="4"/>
      <c r="B217" s="4"/>
      <c r="C217" s="508" t="s">
        <v>346</v>
      </c>
      <c r="D217" s="509"/>
      <c r="E217" s="509"/>
      <c r="F217" s="510"/>
      <c r="G217" s="5"/>
      <c r="H217" s="5"/>
      <c r="I217" s="5"/>
      <c r="J217" s="5"/>
    </row>
    <row r="218" spans="1:10" ht="12.75">
      <c r="A218" s="4"/>
      <c r="B218" s="4"/>
      <c r="C218" s="4" t="s">
        <v>579</v>
      </c>
      <c r="D218" s="4" t="s">
        <v>643</v>
      </c>
      <c r="E218" s="4" t="s">
        <v>701</v>
      </c>
      <c r="F218" s="43" t="s">
        <v>304</v>
      </c>
      <c r="G218" s="5">
        <v>80</v>
      </c>
      <c r="H218" s="5">
        <v>58.96</v>
      </c>
      <c r="I218" s="5">
        <v>58.96</v>
      </c>
      <c r="J218" s="5">
        <v>100</v>
      </c>
    </row>
    <row r="219" spans="1:10" ht="12.75">
      <c r="A219" s="4"/>
      <c r="B219" s="4"/>
      <c r="C219" s="4" t="s">
        <v>579</v>
      </c>
      <c r="D219" s="4" t="s">
        <v>302</v>
      </c>
      <c r="E219" s="4" t="s">
        <v>701</v>
      </c>
      <c r="F219" s="43" t="s">
        <v>347</v>
      </c>
      <c r="G219" s="5">
        <v>16</v>
      </c>
      <c r="H219" s="5">
        <v>0</v>
      </c>
      <c r="I219" s="5">
        <v>0</v>
      </c>
      <c r="J219" s="5">
        <v>0</v>
      </c>
    </row>
    <row r="220" spans="1:10" ht="12.75">
      <c r="A220" s="4"/>
      <c r="B220" s="4"/>
      <c r="C220" s="4" t="s">
        <v>579</v>
      </c>
      <c r="D220" s="4" t="s">
        <v>720</v>
      </c>
      <c r="E220" s="4" t="s">
        <v>701</v>
      </c>
      <c r="F220" s="394" t="s">
        <v>348</v>
      </c>
      <c r="G220" s="5">
        <v>14500</v>
      </c>
      <c r="H220" s="5">
        <v>14493.75</v>
      </c>
      <c r="I220" s="5">
        <v>12563.09</v>
      </c>
      <c r="J220" s="5">
        <v>86.68</v>
      </c>
    </row>
    <row r="221" spans="1:10" ht="12.75">
      <c r="A221" s="4"/>
      <c r="B221" s="4"/>
      <c r="C221" s="508" t="s">
        <v>349</v>
      </c>
      <c r="D221" s="509"/>
      <c r="E221" s="509"/>
      <c r="F221" s="510"/>
      <c r="G221" s="5"/>
      <c r="H221" s="5"/>
      <c r="I221" s="5"/>
      <c r="J221" s="5"/>
    </row>
    <row r="222" spans="1:10" ht="12.75">
      <c r="A222" s="4"/>
      <c r="B222" s="4"/>
      <c r="C222" s="4" t="s">
        <v>579</v>
      </c>
      <c r="D222" s="4" t="s">
        <v>721</v>
      </c>
      <c r="E222" s="4" t="s">
        <v>701</v>
      </c>
      <c r="F222" s="43" t="s">
        <v>308</v>
      </c>
      <c r="G222" s="5">
        <v>29</v>
      </c>
      <c r="H222" s="5">
        <v>26.72</v>
      </c>
      <c r="I222" s="5">
        <v>26.36</v>
      </c>
      <c r="J222" s="5">
        <v>98.65</v>
      </c>
    </row>
    <row r="223" spans="1:10" ht="12.75">
      <c r="A223" s="4"/>
      <c r="B223" s="4"/>
      <c r="C223" s="4" t="s">
        <v>579</v>
      </c>
      <c r="D223" s="4" t="s">
        <v>51</v>
      </c>
      <c r="E223" s="4" t="s">
        <v>701</v>
      </c>
      <c r="F223" s="43" t="s">
        <v>350</v>
      </c>
      <c r="G223" s="5">
        <v>0</v>
      </c>
      <c r="H223" s="5">
        <v>23</v>
      </c>
      <c r="I223" s="5">
        <v>23</v>
      </c>
      <c r="J223" s="5">
        <v>100</v>
      </c>
    </row>
    <row r="224" spans="1:10" ht="12" customHeight="1">
      <c r="A224" s="4"/>
      <c r="B224" s="4"/>
      <c r="C224" s="4" t="s">
        <v>579</v>
      </c>
      <c r="D224" s="4" t="s">
        <v>723</v>
      </c>
      <c r="E224" s="4" t="s">
        <v>701</v>
      </c>
      <c r="F224" s="43" t="s">
        <v>309</v>
      </c>
      <c r="G224" s="5">
        <v>486</v>
      </c>
      <c r="H224" s="5">
        <v>259.84</v>
      </c>
      <c r="I224" s="5">
        <v>259.84</v>
      </c>
      <c r="J224" s="5">
        <v>100</v>
      </c>
    </row>
    <row r="225" spans="1:10" ht="12" customHeight="1">
      <c r="A225" s="4"/>
      <c r="B225" s="4"/>
      <c r="C225" s="4"/>
      <c r="D225" s="65" t="s">
        <v>484</v>
      </c>
      <c r="E225" s="4"/>
      <c r="F225" s="395" t="s">
        <v>331</v>
      </c>
      <c r="G225" s="399">
        <v>0</v>
      </c>
      <c r="H225" s="399">
        <v>6</v>
      </c>
      <c r="I225" s="399">
        <v>6</v>
      </c>
      <c r="J225" s="399">
        <v>100</v>
      </c>
    </row>
    <row r="226" spans="1:10" ht="12" customHeight="1">
      <c r="A226" s="4"/>
      <c r="B226" s="4"/>
      <c r="C226" s="4" t="s">
        <v>579</v>
      </c>
      <c r="D226" s="4" t="s">
        <v>312</v>
      </c>
      <c r="E226" s="4" t="s">
        <v>701</v>
      </c>
      <c r="F226" s="43" t="s">
        <v>351</v>
      </c>
      <c r="G226" s="5">
        <v>0</v>
      </c>
      <c r="H226" s="5">
        <v>6</v>
      </c>
      <c r="I226" s="5">
        <v>6</v>
      </c>
      <c r="J226" s="5">
        <v>100</v>
      </c>
    </row>
    <row r="227" spans="1:10" ht="12.75">
      <c r="A227" s="4"/>
      <c r="B227" s="4"/>
      <c r="C227" s="4"/>
      <c r="D227" s="65"/>
      <c r="E227" s="4"/>
      <c r="F227" s="395"/>
      <c r="G227" s="399"/>
      <c r="H227" s="399"/>
      <c r="I227" s="5"/>
      <c r="J227" s="5"/>
    </row>
    <row r="228" spans="1:10" ht="12.75">
      <c r="A228" s="65" t="s">
        <v>417</v>
      </c>
      <c r="B228" s="65" t="s">
        <v>352</v>
      </c>
      <c r="C228" s="65" t="s">
        <v>353</v>
      </c>
      <c r="D228" s="65" t="s">
        <v>354</v>
      </c>
      <c r="E228" s="65" t="s">
        <v>690</v>
      </c>
      <c r="F228" s="395" t="s">
        <v>691</v>
      </c>
      <c r="G228" s="408" t="s">
        <v>692</v>
      </c>
      <c r="H228" s="408" t="s">
        <v>693</v>
      </c>
      <c r="I228" s="408" t="s">
        <v>694</v>
      </c>
      <c r="J228" s="408" t="s">
        <v>355</v>
      </c>
    </row>
    <row r="229" spans="1:10" ht="12.75">
      <c r="A229" s="262" t="s">
        <v>164</v>
      </c>
      <c r="B229" s="262" t="s">
        <v>129</v>
      </c>
      <c r="C229" s="409"/>
      <c r="D229" s="262"/>
      <c r="E229" s="409"/>
      <c r="F229" s="410" t="s">
        <v>256</v>
      </c>
      <c r="G229" s="411">
        <v>274</v>
      </c>
      <c r="H229" s="411">
        <v>274</v>
      </c>
      <c r="I229" s="411">
        <v>85.51</v>
      </c>
      <c r="J229" s="411">
        <v>31.21</v>
      </c>
    </row>
    <row r="230" spans="1:10" ht="12.75">
      <c r="A230" s="65"/>
      <c r="B230" s="65"/>
      <c r="C230" s="4"/>
      <c r="D230" s="65" t="s">
        <v>424</v>
      </c>
      <c r="E230" s="4"/>
      <c r="F230" s="395" t="s">
        <v>356</v>
      </c>
      <c r="G230" s="399">
        <v>4</v>
      </c>
      <c r="H230" s="399">
        <v>4</v>
      </c>
      <c r="I230" s="399">
        <v>0.85</v>
      </c>
      <c r="J230" s="399">
        <v>21.25</v>
      </c>
    </row>
    <row r="231" spans="1:10" ht="12.75">
      <c r="A231" s="4"/>
      <c r="B231" s="4"/>
      <c r="C231" s="164" t="s">
        <v>255</v>
      </c>
      <c r="D231" s="164" t="s">
        <v>705</v>
      </c>
      <c r="E231" s="164" t="s">
        <v>701</v>
      </c>
      <c r="F231" s="172" t="s">
        <v>357</v>
      </c>
      <c r="G231" s="236">
        <v>2</v>
      </c>
      <c r="H231" s="236">
        <v>2</v>
      </c>
      <c r="I231" s="236">
        <v>0.65</v>
      </c>
      <c r="J231" s="236">
        <v>32.5</v>
      </c>
    </row>
    <row r="232" spans="1:10" ht="12.75">
      <c r="A232" s="4"/>
      <c r="B232" s="4"/>
      <c r="C232" s="164" t="s">
        <v>255</v>
      </c>
      <c r="D232" s="164" t="s">
        <v>261</v>
      </c>
      <c r="E232" s="164" t="s">
        <v>701</v>
      </c>
      <c r="F232" s="172" t="s">
        <v>262</v>
      </c>
      <c r="G232" s="236">
        <v>2</v>
      </c>
      <c r="H232" s="236">
        <v>2</v>
      </c>
      <c r="I232" s="236">
        <v>0.2</v>
      </c>
      <c r="J232" s="236">
        <v>10</v>
      </c>
    </row>
    <row r="233" spans="1:10" ht="12.75">
      <c r="A233" s="4"/>
      <c r="B233" s="4"/>
      <c r="C233" s="65"/>
      <c r="D233" s="65" t="s">
        <v>433</v>
      </c>
      <c r="E233" s="164"/>
      <c r="F233" s="395" t="s">
        <v>434</v>
      </c>
      <c r="G233" s="399">
        <v>270</v>
      </c>
      <c r="H233" s="399">
        <v>270</v>
      </c>
      <c r="I233" s="399">
        <v>84.66</v>
      </c>
      <c r="J233" s="399">
        <v>31.36</v>
      </c>
    </row>
    <row r="234" spans="1:10" ht="12.75">
      <c r="A234" s="4"/>
      <c r="B234" s="4"/>
      <c r="C234" s="164" t="s">
        <v>255</v>
      </c>
      <c r="D234" s="164" t="s">
        <v>723</v>
      </c>
      <c r="E234" s="164" t="s">
        <v>701</v>
      </c>
      <c r="F234" s="172" t="s">
        <v>358</v>
      </c>
      <c r="G234" s="236">
        <v>270</v>
      </c>
      <c r="H234" s="236">
        <v>270</v>
      </c>
      <c r="I234" s="236">
        <v>84.66</v>
      </c>
      <c r="J234" s="236">
        <v>31.36</v>
      </c>
    </row>
    <row r="235" spans="1:10" ht="12.75">
      <c r="A235" s="4"/>
      <c r="B235" s="4"/>
      <c r="C235" s="65"/>
      <c r="D235" s="65"/>
      <c r="E235" s="65"/>
      <c r="F235" s="395"/>
      <c r="G235" s="399"/>
      <c r="H235" s="399"/>
      <c r="I235" s="399"/>
      <c r="J235" s="399"/>
    </row>
    <row r="236" spans="1:7" ht="12.75">
      <c r="A236" s="193" t="s">
        <v>359</v>
      </c>
      <c r="B236" s="159"/>
      <c r="C236" s="159"/>
      <c r="D236" s="193" t="s">
        <v>360</v>
      </c>
      <c r="E236" s="193" t="s">
        <v>361</v>
      </c>
      <c r="F236" s="412"/>
      <c r="G236" s="413" t="s">
        <v>362</v>
      </c>
    </row>
    <row r="237" spans="1:8" ht="12.75">
      <c r="A237" t="s">
        <v>363</v>
      </c>
      <c r="B237" s="414"/>
      <c r="C237" s="415">
        <v>160042</v>
      </c>
      <c r="D237" s="85" t="s">
        <v>364</v>
      </c>
      <c r="E237" s="416" t="s">
        <v>365</v>
      </c>
      <c r="F237" s="417" t="s">
        <v>366</v>
      </c>
      <c r="G237" t="s">
        <v>365</v>
      </c>
      <c r="H237" s="418">
        <v>23094.65</v>
      </c>
    </row>
    <row r="238" spans="1:8" ht="12.75">
      <c r="A238" s="419" t="s">
        <v>367</v>
      </c>
      <c r="B238" s="420"/>
      <c r="C238" s="418">
        <v>2268</v>
      </c>
      <c r="D238" t="s">
        <v>364</v>
      </c>
      <c r="E238" s="416"/>
      <c r="F238" s="85"/>
      <c r="G238" t="s">
        <v>368</v>
      </c>
      <c r="H238" s="418">
        <v>4585.15</v>
      </c>
    </row>
    <row r="239" spans="1:8" ht="12.75">
      <c r="A239" t="s">
        <v>369</v>
      </c>
      <c r="B239" s="420"/>
      <c r="C239" s="418">
        <v>840</v>
      </c>
      <c r="D239" t="s">
        <v>364</v>
      </c>
      <c r="E239" s="421"/>
      <c r="F239" s="85"/>
      <c r="G239" t="s">
        <v>370</v>
      </c>
      <c r="H239" s="418">
        <v>19227.2</v>
      </c>
    </row>
    <row r="240" spans="1:8" s="286" customFormat="1" ht="12.75">
      <c r="A240" s="286" t="s">
        <v>187</v>
      </c>
      <c r="B240" s="414"/>
      <c r="C240" s="422">
        <v>1514</v>
      </c>
      <c r="D240" s="286" t="s">
        <v>364</v>
      </c>
      <c r="E240" s="423" t="s">
        <v>371</v>
      </c>
      <c r="F240" s="424"/>
      <c r="G240"/>
      <c r="H240" s="422"/>
    </row>
    <row r="241" spans="1:10" ht="12.75">
      <c r="A241" s="69"/>
      <c r="B241" s="420"/>
      <c r="C241" s="85"/>
      <c r="D241" s="69"/>
      <c r="E241" s="425" t="s">
        <v>363</v>
      </c>
      <c r="F241" s="426">
        <v>142.65</v>
      </c>
      <c r="G241" t="s">
        <v>372</v>
      </c>
      <c r="H241" s="418">
        <v>46907</v>
      </c>
      <c r="I241" s="427" t="s">
        <v>373</v>
      </c>
      <c r="J241" s="426">
        <v>2030.84</v>
      </c>
    </row>
    <row r="242" spans="2:8" ht="12.75">
      <c r="B242" s="420"/>
      <c r="D242" s="354"/>
      <c r="E242" s="428"/>
      <c r="F242" s="429"/>
      <c r="H242" s="418"/>
    </row>
    <row r="243" spans="1:7" ht="12.75">
      <c r="A243" s="430" t="s">
        <v>374</v>
      </c>
      <c r="B243" s="420"/>
      <c r="C243" s="427"/>
      <c r="D243" s="482" t="s">
        <v>375</v>
      </c>
      <c r="E243" s="482"/>
      <c r="F243" s="482"/>
      <c r="G243" s="69"/>
    </row>
    <row r="244" spans="1:9" ht="12.75">
      <c r="A244" t="s">
        <v>363</v>
      </c>
      <c r="B244" s="420"/>
      <c r="C244">
        <v>2059.41</v>
      </c>
      <c r="D244" s="599" t="s">
        <v>376</v>
      </c>
      <c r="E244" s="600"/>
      <c r="F244" s="600"/>
      <c r="G244" s="69" t="s">
        <v>377</v>
      </c>
      <c r="I244" s="69"/>
    </row>
    <row r="245" spans="2:10" ht="12.75">
      <c r="B245" s="420"/>
      <c r="D245" s="431"/>
      <c r="E245" s="431"/>
      <c r="F245" s="431"/>
      <c r="G245" s="427" t="s">
        <v>365</v>
      </c>
      <c r="H245" s="432">
        <v>581.35</v>
      </c>
      <c r="J245" s="69"/>
    </row>
    <row r="246" spans="1:8" ht="12.75">
      <c r="A246" t="s">
        <v>378</v>
      </c>
      <c r="D246" s="433">
        <v>274</v>
      </c>
      <c r="E246" s="433" t="s">
        <v>364</v>
      </c>
      <c r="F246" s="433"/>
      <c r="G246" s="427" t="s">
        <v>368</v>
      </c>
      <c r="H246" s="432">
        <v>219.5</v>
      </c>
    </row>
    <row r="247" spans="1:8" ht="12.75">
      <c r="A247" t="s">
        <v>379</v>
      </c>
      <c r="B247" s="420"/>
      <c r="D247" s="434">
        <v>188.49</v>
      </c>
      <c r="E247" s="435" t="s">
        <v>364</v>
      </c>
      <c r="F247" s="433"/>
      <c r="G247" s="427" t="s">
        <v>380</v>
      </c>
      <c r="H247" s="432">
        <v>800.85</v>
      </c>
    </row>
    <row r="248" spans="4:8" ht="12.75">
      <c r="D248" s="436"/>
      <c r="E248" s="434"/>
      <c r="H248" s="432"/>
    </row>
    <row r="249" ht="12.75">
      <c r="A249" s="1"/>
    </row>
    <row r="250" spans="1:6" ht="20.25">
      <c r="A250" s="437" t="s">
        <v>250</v>
      </c>
      <c r="B250" s="438"/>
      <c r="C250" s="438"/>
      <c r="D250" s="438"/>
      <c r="E250" s="438"/>
      <c r="F250" s="438"/>
    </row>
    <row r="251" spans="1:6" ht="15" customHeight="1">
      <c r="A251" s="438"/>
      <c r="B251" s="438"/>
      <c r="C251" s="438"/>
      <c r="D251" s="438"/>
      <c r="E251" s="438"/>
      <c r="F251" s="438"/>
    </row>
    <row r="254" ht="12.75">
      <c r="K254" s="5"/>
    </row>
    <row r="255" ht="12.75">
      <c r="A255" s="69" t="s">
        <v>381</v>
      </c>
    </row>
    <row r="256" ht="12.75">
      <c r="D256" s="413" t="s">
        <v>382</v>
      </c>
    </row>
    <row r="258" ht="13.5" thickBot="1"/>
    <row r="259" spans="1:10" ht="12.75">
      <c r="A259" s="26" t="s">
        <v>417</v>
      </c>
      <c r="B259" s="27" t="s">
        <v>416</v>
      </c>
      <c r="C259" s="27" t="s">
        <v>419</v>
      </c>
      <c r="D259" s="27" t="s">
        <v>689</v>
      </c>
      <c r="E259" s="27" t="s">
        <v>690</v>
      </c>
      <c r="F259" s="27" t="s">
        <v>691</v>
      </c>
      <c r="G259" s="28" t="s">
        <v>692</v>
      </c>
      <c r="H259" s="28" t="s">
        <v>693</v>
      </c>
      <c r="I259" s="28" t="s">
        <v>694</v>
      </c>
      <c r="J259" s="29" t="s">
        <v>420</v>
      </c>
    </row>
    <row r="260" spans="1:10" ht="12.75">
      <c r="A260" s="64" t="s">
        <v>383</v>
      </c>
      <c r="B260" s="20"/>
      <c r="C260" s="20"/>
      <c r="D260" s="20"/>
      <c r="E260" s="20"/>
      <c r="F260" s="20"/>
      <c r="G260" s="20"/>
      <c r="H260" s="20"/>
      <c r="I260" s="357"/>
      <c r="J260" s="31"/>
    </row>
    <row r="261" spans="1:10" ht="15">
      <c r="A261" s="97" t="s">
        <v>161</v>
      </c>
      <c r="B261" s="98" t="s">
        <v>695</v>
      </c>
      <c r="C261" s="98" t="s">
        <v>695</v>
      </c>
      <c r="D261" s="98" t="s">
        <v>695</v>
      </c>
      <c r="E261" s="98" t="s">
        <v>695</v>
      </c>
      <c r="F261" s="98" t="s">
        <v>384</v>
      </c>
      <c r="G261" s="322">
        <v>1070</v>
      </c>
      <c r="H261" s="322">
        <v>831.33</v>
      </c>
      <c r="I261" s="439">
        <v>831.38</v>
      </c>
      <c r="J261" s="440">
        <v>100.01</v>
      </c>
    </row>
    <row r="262" spans="1:10" ht="12.75">
      <c r="A262" s="100"/>
      <c r="B262" s="96" t="s">
        <v>385</v>
      </c>
      <c r="C262" s="96"/>
      <c r="D262" s="96" t="s">
        <v>386</v>
      </c>
      <c r="E262" s="96" t="s">
        <v>701</v>
      </c>
      <c r="F262" s="367" t="s">
        <v>387</v>
      </c>
      <c r="G262" s="295">
        <v>1050</v>
      </c>
      <c r="H262" s="295">
        <v>817.45</v>
      </c>
      <c r="I262" s="295">
        <v>817.45</v>
      </c>
      <c r="J262" s="441">
        <v>100</v>
      </c>
    </row>
    <row r="263" spans="1:10" ht="12.75">
      <c r="A263" s="368"/>
      <c r="B263" s="369"/>
      <c r="C263" s="369"/>
      <c r="D263" s="369" t="s">
        <v>514</v>
      </c>
      <c r="E263" s="369" t="s">
        <v>727</v>
      </c>
      <c r="F263" s="442" t="s">
        <v>388</v>
      </c>
      <c r="G263" s="370"/>
      <c r="H263" s="370">
        <v>13.88</v>
      </c>
      <c r="I263" s="370">
        <v>13.88</v>
      </c>
      <c r="J263" s="443">
        <v>100</v>
      </c>
    </row>
    <row r="264" spans="1:10" ht="12.75">
      <c r="A264" s="368"/>
      <c r="B264" s="369"/>
      <c r="C264" s="369"/>
      <c r="D264" s="369" t="s">
        <v>523</v>
      </c>
      <c r="E264" s="369" t="s">
        <v>701</v>
      </c>
      <c r="F264" s="369" t="s">
        <v>389</v>
      </c>
      <c r="G264" s="370"/>
      <c r="H264" s="370"/>
      <c r="I264" s="370">
        <v>0.05</v>
      </c>
      <c r="J264" s="443"/>
    </row>
    <row r="265" spans="1:10" ht="13.5" thickBot="1">
      <c r="A265" s="444"/>
      <c r="B265" s="445"/>
      <c r="C265" s="445"/>
      <c r="D265" s="445"/>
      <c r="E265" s="445"/>
      <c r="F265" s="445"/>
      <c r="G265" s="446"/>
      <c r="H265" s="446"/>
      <c r="I265" s="447"/>
      <c r="J265" s="448"/>
    </row>
    <row r="273" spans="2:7" ht="12.75">
      <c r="B273" t="s">
        <v>390</v>
      </c>
      <c r="G273" t="s">
        <v>391</v>
      </c>
    </row>
    <row r="276" ht="12.75">
      <c r="B276" s="419" t="s">
        <v>392</v>
      </c>
    </row>
  </sheetData>
  <sheetProtection/>
  <mergeCells count="45">
    <mergeCell ref="D244:F244"/>
    <mergeCell ref="C213:F213"/>
    <mergeCell ref="C217:F217"/>
    <mergeCell ref="C221:F221"/>
    <mergeCell ref="D243:F243"/>
    <mergeCell ref="C182:F183"/>
    <mergeCell ref="C205:F205"/>
    <mergeCell ref="C207:F209"/>
    <mergeCell ref="C210:F210"/>
    <mergeCell ref="C173:F173"/>
    <mergeCell ref="C175:F175"/>
    <mergeCell ref="C177:F177"/>
    <mergeCell ref="C179:F181"/>
    <mergeCell ref="C136:H140"/>
    <mergeCell ref="C141:H142"/>
    <mergeCell ref="C146:F146"/>
    <mergeCell ref="C152:F152"/>
    <mergeCell ref="C101:F101"/>
    <mergeCell ref="C105:F105"/>
    <mergeCell ref="C130:F130"/>
    <mergeCell ref="C132:F134"/>
    <mergeCell ref="C87:F87"/>
    <mergeCell ref="C89:F89"/>
    <mergeCell ref="C91:F93"/>
    <mergeCell ref="C97:F98"/>
    <mergeCell ref="C78:F78"/>
    <mergeCell ref="C80:F81"/>
    <mergeCell ref="C83:F83"/>
    <mergeCell ref="C85:F85"/>
    <mergeCell ref="C64:F66"/>
    <mergeCell ref="C67:F67"/>
    <mergeCell ref="C69:F70"/>
    <mergeCell ref="C73:F74"/>
    <mergeCell ref="C53:H54"/>
    <mergeCell ref="C56:H56"/>
    <mergeCell ref="C57:H60"/>
    <mergeCell ref="C61:H62"/>
    <mergeCell ref="C47:F48"/>
    <mergeCell ref="C49:F49"/>
    <mergeCell ref="C50:F50"/>
    <mergeCell ref="C51:H52"/>
    <mergeCell ref="A1:J1"/>
    <mergeCell ref="C40:F40"/>
    <mergeCell ref="C42:F42"/>
    <mergeCell ref="C45:G45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67">
      <selection activeCell="G75" sqref="G75"/>
    </sheetView>
  </sheetViews>
  <sheetFormatPr defaultColWidth="9.00390625" defaultRowHeight="12.75"/>
  <cols>
    <col min="1" max="1" width="6.125" style="0" customWidth="1"/>
    <col min="3" max="3" width="8.125" style="0" bestFit="1" customWidth="1"/>
    <col min="4" max="4" width="5.625" style="0" bestFit="1" customWidth="1"/>
    <col min="5" max="5" width="47.625" style="0" bestFit="1" customWidth="1"/>
    <col min="6" max="6" width="10.375" style="0" bestFit="1" customWidth="1"/>
    <col min="7" max="7" width="10.125" style="0" customWidth="1"/>
    <col min="8" max="8" width="9.625" style="0" bestFit="1" customWidth="1"/>
    <col min="9" max="9" width="11.125" style="0" customWidth="1"/>
    <col min="10" max="10" width="10.00390625" style="0" bestFit="1" customWidth="1"/>
    <col min="12" max="12" width="10.125" style="0" bestFit="1" customWidth="1"/>
  </cols>
  <sheetData>
    <row r="1" spans="1:10" s="1" customFormat="1" ht="38.25">
      <c r="A1" s="26" t="s">
        <v>486</v>
      </c>
      <c r="B1" s="27" t="s">
        <v>419</v>
      </c>
      <c r="C1" s="27" t="s">
        <v>689</v>
      </c>
      <c r="D1" s="27" t="s">
        <v>690</v>
      </c>
      <c r="E1" s="27" t="s">
        <v>691</v>
      </c>
      <c r="F1" s="28" t="s">
        <v>692</v>
      </c>
      <c r="G1" s="202" t="s">
        <v>619</v>
      </c>
      <c r="H1" s="202" t="s">
        <v>693</v>
      </c>
      <c r="I1" s="28" t="s">
        <v>694</v>
      </c>
      <c r="J1" s="29" t="s">
        <v>420</v>
      </c>
    </row>
    <row r="2" spans="1:10" ht="12.75">
      <c r="A2" s="471" t="s">
        <v>695</v>
      </c>
      <c r="B2" s="472"/>
      <c r="C2" s="472"/>
      <c r="D2" s="472"/>
      <c r="E2" s="472"/>
      <c r="F2" s="472"/>
      <c r="G2" s="472"/>
      <c r="H2" s="472"/>
      <c r="I2" s="472"/>
      <c r="J2" s="473"/>
    </row>
    <row r="3" spans="1:10" ht="18">
      <c r="A3" s="468" t="s">
        <v>171</v>
      </c>
      <c r="B3" s="469"/>
      <c r="C3" s="469"/>
      <c r="D3" s="469"/>
      <c r="E3" s="470"/>
      <c r="F3" s="20"/>
      <c r="G3" s="20"/>
      <c r="H3" s="20"/>
      <c r="I3" s="20"/>
      <c r="J3" s="31"/>
    </row>
    <row r="4" spans="1:10" s="52" customFormat="1" ht="15">
      <c r="A4" s="49" t="s">
        <v>550</v>
      </c>
      <c r="B4" s="50"/>
      <c r="C4" s="50"/>
      <c r="D4" s="50"/>
      <c r="E4" s="50" t="s">
        <v>636</v>
      </c>
      <c r="F4" s="89">
        <f>F5+F7+F13+F19+F26+F51+F55+F58</f>
        <v>417610</v>
      </c>
      <c r="G4" s="89">
        <f>G5+G7+G13+G19+G26+G51+G55+G58</f>
        <v>443420</v>
      </c>
      <c r="H4" s="89">
        <f>H5+H7+H13+H19+H26+H51+H55+H58</f>
        <v>448740</v>
      </c>
      <c r="I4" s="326">
        <f>I5+I7+I13+I19+I26+I51+I55+I58</f>
        <v>450516.14</v>
      </c>
      <c r="J4" s="284">
        <f>I4/H4*100</f>
        <v>100.39580603467486</v>
      </c>
    </row>
    <row r="5" spans="1:10" s="69" customFormat="1" ht="12.75">
      <c r="A5" s="64"/>
      <c r="B5" s="65"/>
      <c r="C5" s="65" t="s">
        <v>534</v>
      </c>
      <c r="D5" s="65"/>
      <c r="E5" s="65" t="s">
        <v>535</v>
      </c>
      <c r="F5" s="70">
        <f>SUM(F6)</f>
        <v>190000</v>
      </c>
      <c r="G5" s="70">
        <f>SUM(G6)</f>
        <v>190000</v>
      </c>
      <c r="H5" s="70">
        <f>SUM(H6)</f>
        <v>190000</v>
      </c>
      <c r="I5" s="70">
        <f>SUM(I6)</f>
        <v>223794.1</v>
      </c>
      <c r="J5" s="311">
        <f>I5/H5*100</f>
        <v>117.78636842105263</v>
      </c>
    </row>
    <row r="6" spans="1:10" ht="12.75">
      <c r="A6" s="30" t="s">
        <v>695</v>
      </c>
      <c r="B6" s="4" t="s">
        <v>695</v>
      </c>
      <c r="C6" s="4" t="s">
        <v>487</v>
      </c>
      <c r="D6" s="4" t="s">
        <v>701</v>
      </c>
      <c r="E6" s="4" t="s">
        <v>488</v>
      </c>
      <c r="F6" s="24">
        <v>190000</v>
      </c>
      <c r="G6" s="24">
        <v>190000</v>
      </c>
      <c r="H6" s="24">
        <v>190000</v>
      </c>
      <c r="I6" s="24">
        <v>223794.1</v>
      </c>
      <c r="J6" s="328">
        <f>I6/H6*100</f>
        <v>117.78636842105263</v>
      </c>
    </row>
    <row r="7" spans="1:10" s="69" customFormat="1" ht="12.75">
      <c r="A7" s="64"/>
      <c r="B7" s="65"/>
      <c r="C7" s="65" t="s">
        <v>536</v>
      </c>
      <c r="D7" s="65"/>
      <c r="E7" s="65" t="s">
        <v>537</v>
      </c>
      <c r="F7" s="66">
        <f>SUM(F8:F12)</f>
        <v>17650</v>
      </c>
      <c r="G7" s="66">
        <f>SUM(G8:G12)</f>
        <v>17650</v>
      </c>
      <c r="H7" s="66">
        <f>SUM(H8:H12)</f>
        <v>17650</v>
      </c>
      <c r="I7" s="66">
        <f>SUM(I8:I12)</f>
        <v>17001.030000000002</v>
      </c>
      <c r="J7" s="311">
        <f aca="true" t="shared" si="0" ref="J7:J36">I7/H7*100</f>
        <v>96.3231161473088</v>
      </c>
    </row>
    <row r="8" spans="1:10" ht="12.75">
      <c r="A8" s="30" t="s">
        <v>695</v>
      </c>
      <c r="B8" s="4" t="s">
        <v>695</v>
      </c>
      <c r="C8" s="4" t="s">
        <v>489</v>
      </c>
      <c r="D8" s="4" t="s">
        <v>701</v>
      </c>
      <c r="E8" s="4" t="s">
        <v>490</v>
      </c>
      <c r="F8" s="24">
        <v>3100</v>
      </c>
      <c r="G8" s="24">
        <v>3510</v>
      </c>
      <c r="H8" s="24">
        <v>3203</v>
      </c>
      <c r="I8" s="24">
        <v>2915.6</v>
      </c>
      <c r="J8" s="328">
        <f t="shared" si="0"/>
        <v>91.02716203559163</v>
      </c>
    </row>
    <row r="9" spans="1:10" ht="12.75">
      <c r="A9" s="30" t="s">
        <v>695</v>
      </c>
      <c r="B9" s="4" t="s">
        <v>695</v>
      </c>
      <c r="C9" s="4" t="s">
        <v>489</v>
      </c>
      <c r="D9" s="4" t="s">
        <v>701</v>
      </c>
      <c r="E9" s="4" t="s">
        <v>491</v>
      </c>
      <c r="F9" s="24">
        <v>3900</v>
      </c>
      <c r="G9" s="24">
        <v>3490</v>
      </c>
      <c r="H9" s="24">
        <v>3797</v>
      </c>
      <c r="I9" s="24">
        <v>3796.34</v>
      </c>
      <c r="J9" s="328">
        <f t="shared" si="0"/>
        <v>99.98261785620227</v>
      </c>
    </row>
    <row r="10" spans="1:10" ht="12.75">
      <c r="A10" s="30" t="s">
        <v>695</v>
      </c>
      <c r="B10" s="4" t="s">
        <v>695</v>
      </c>
      <c r="C10" s="4" t="s">
        <v>492</v>
      </c>
      <c r="D10" s="4" t="s">
        <v>701</v>
      </c>
      <c r="E10" s="4" t="s">
        <v>493</v>
      </c>
      <c r="F10" s="24">
        <v>6100</v>
      </c>
      <c r="G10" s="24">
        <v>6100</v>
      </c>
      <c r="H10" s="24">
        <v>6100</v>
      </c>
      <c r="I10" s="24">
        <v>5758.65</v>
      </c>
      <c r="J10" s="328">
        <f t="shared" si="0"/>
        <v>94.40409836065572</v>
      </c>
    </row>
    <row r="11" spans="1:10" ht="12.75">
      <c r="A11" s="30" t="s">
        <v>695</v>
      </c>
      <c r="B11" s="4" t="s">
        <v>695</v>
      </c>
      <c r="C11" s="4" t="s">
        <v>492</v>
      </c>
      <c r="D11" s="4" t="s">
        <v>701</v>
      </c>
      <c r="E11" s="4" t="s">
        <v>494</v>
      </c>
      <c r="F11" s="24">
        <v>4530</v>
      </c>
      <c r="G11" s="24">
        <v>4530</v>
      </c>
      <c r="H11" s="24">
        <v>4530</v>
      </c>
      <c r="I11" s="24">
        <v>4511.45</v>
      </c>
      <c r="J11" s="328">
        <f t="shared" si="0"/>
        <v>99.59050772626931</v>
      </c>
    </row>
    <row r="12" spans="1:10" ht="12.75">
      <c r="A12" s="30" t="s">
        <v>695</v>
      </c>
      <c r="B12" s="4" t="s">
        <v>695</v>
      </c>
      <c r="C12" s="4" t="s">
        <v>495</v>
      </c>
      <c r="D12" s="4" t="s">
        <v>701</v>
      </c>
      <c r="E12" s="4" t="s">
        <v>496</v>
      </c>
      <c r="F12" s="24">
        <v>20</v>
      </c>
      <c r="G12" s="24">
        <v>20</v>
      </c>
      <c r="H12" s="24">
        <v>20</v>
      </c>
      <c r="I12" s="24">
        <v>18.99</v>
      </c>
      <c r="J12" s="328">
        <f t="shared" si="0"/>
        <v>94.94999999999999</v>
      </c>
    </row>
    <row r="13" spans="1:10" s="69" customFormat="1" ht="12.75">
      <c r="A13" s="64"/>
      <c r="B13" s="65"/>
      <c r="C13" s="65" t="s">
        <v>538</v>
      </c>
      <c r="D13" s="65"/>
      <c r="E13" s="65" t="s">
        <v>539</v>
      </c>
      <c r="F13" s="66">
        <f>SUM(F14:F18)</f>
        <v>17810</v>
      </c>
      <c r="G13" s="66">
        <f>SUM(G14:G18)</f>
        <v>17920</v>
      </c>
      <c r="H13" s="66">
        <f>SUM(H14:H18)</f>
        <v>17975</v>
      </c>
      <c r="I13" s="66">
        <f>SUM(I14:I18)</f>
        <v>18497.32</v>
      </c>
      <c r="J13" s="311">
        <f t="shared" si="0"/>
        <v>102.90581363004172</v>
      </c>
    </row>
    <row r="14" spans="1:10" ht="12.75">
      <c r="A14" s="30" t="s">
        <v>695</v>
      </c>
      <c r="B14" s="4"/>
      <c r="C14" s="4" t="s">
        <v>497</v>
      </c>
      <c r="D14" s="4" t="s">
        <v>701</v>
      </c>
      <c r="E14" s="4" t="s">
        <v>498</v>
      </c>
      <c r="F14" s="24">
        <v>610</v>
      </c>
      <c r="G14" s="24">
        <v>610</v>
      </c>
      <c r="H14" s="24">
        <v>610</v>
      </c>
      <c r="I14" s="24">
        <v>584</v>
      </c>
      <c r="J14" s="328">
        <f t="shared" si="0"/>
        <v>95.73770491803279</v>
      </c>
    </row>
    <row r="15" spans="1:10" ht="12.75">
      <c r="A15" s="30" t="s">
        <v>695</v>
      </c>
      <c r="B15" s="4" t="s">
        <v>695</v>
      </c>
      <c r="C15" s="4" t="s">
        <v>499</v>
      </c>
      <c r="D15" s="4" t="s">
        <v>701</v>
      </c>
      <c r="E15" s="4" t="s">
        <v>500</v>
      </c>
      <c r="F15" s="24">
        <v>1500</v>
      </c>
      <c r="G15" s="24">
        <v>1500</v>
      </c>
      <c r="H15" s="24">
        <v>1500</v>
      </c>
      <c r="I15" s="24">
        <v>1493.5</v>
      </c>
      <c r="J15" s="328">
        <f t="shared" si="0"/>
        <v>99.56666666666666</v>
      </c>
    </row>
    <row r="16" spans="1:10" ht="12.75">
      <c r="A16" s="30" t="s">
        <v>695</v>
      </c>
      <c r="B16" s="4" t="s">
        <v>695</v>
      </c>
      <c r="C16" s="4" t="s">
        <v>501</v>
      </c>
      <c r="D16" s="4" t="s">
        <v>701</v>
      </c>
      <c r="E16" s="4" t="s">
        <v>502</v>
      </c>
      <c r="F16" s="24">
        <v>200</v>
      </c>
      <c r="G16" s="24">
        <v>310</v>
      </c>
      <c r="H16" s="24">
        <v>365</v>
      </c>
      <c r="I16" s="24">
        <v>347.09</v>
      </c>
      <c r="J16" s="328">
        <f t="shared" si="0"/>
        <v>95.0931506849315</v>
      </c>
    </row>
    <row r="17" spans="1:10" ht="12.75">
      <c r="A17" s="30" t="s">
        <v>695</v>
      </c>
      <c r="B17" s="4" t="s">
        <v>695</v>
      </c>
      <c r="C17" s="4" t="s">
        <v>503</v>
      </c>
      <c r="D17" s="4" t="s">
        <v>701</v>
      </c>
      <c r="E17" s="4" t="s">
        <v>770</v>
      </c>
      <c r="F17" s="24">
        <v>14500</v>
      </c>
      <c r="G17" s="24">
        <v>14500</v>
      </c>
      <c r="H17" s="24">
        <v>14500</v>
      </c>
      <c r="I17" s="24">
        <v>15136.73</v>
      </c>
      <c r="J17" s="328">
        <f t="shared" si="0"/>
        <v>104.39124137931034</v>
      </c>
    </row>
    <row r="18" spans="1:10" ht="12.75">
      <c r="A18" s="30" t="s">
        <v>695</v>
      </c>
      <c r="B18" s="4" t="s">
        <v>695</v>
      </c>
      <c r="C18" s="4" t="s">
        <v>503</v>
      </c>
      <c r="D18" s="4" t="s">
        <v>701</v>
      </c>
      <c r="E18" s="4" t="s">
        <v>771</v>
      </c>
      <c r="F18" s="24">
        <v>1000</v>
      </c>
      <c r="G18" s="24">
        <v>1000</v>
      </c>
      <c r="H18" s="24">
        <v>1000</v>
      </c>
      <c r="I18" s="24">
        <v>936</v>
      </c>
      <c r="J18" s="328">
        <f t="shared" si="0"/>
        <v>93.60000000000001</v>
      </c>
    </row>
    <row r="19" spans="1:10" s="1" customFormat="1" ht="12.75">
      <c r="A19" s="34"/>
      <c r="B19" s="3"/>
      <c r="C19" s="3" t="s">
        <v>540</v>
      </c>
      <c r="D19" s="3"/>
      <c r="E19" s="3" t="s">
        <v>541</v>
      </c>
      <c r="F19" s="71">
        <f>SUM(F20:F25)</f>
        <v>4950</v>
      </c>
      <c r="G19" s="71">
        <f>SUM(G20:G25)</f>
        <v>5220</v>
      </c>
      <c r="H19" s="71">
        <f>SUM(H20:H25)</f>
        <v>5220</v>
      </c>
      <c r="I19" s="71">
        <f>SUM(I20:I25)</f>
        <v>5145.78</v>
      </c>
      <c r="J19" s="311">
        <f t="shared" si="0"/>
        <v>98.57816091954022</v>
      </c>
    </row>
    <row r="20" spans="1:10" ht="25.5">
      <c r="A20" s="30" t="s">
        <v>695</v>
      </c>
      <c r="B20" s="4" t="s">
        <v>695</v>
      </c>
      <c r="C20" s="4" t="s">
        <v>504</v>
      </c>
      <c r="D20" s="4" t="s">
        <v>701</v>
      </c>
      <c r="E20" s="43" t="s">
        <v>217</v>
      </c>
      <c r="F20" s="24">
        <v>1850</v>
      </c>
      <c r="G20" s="24">
        <v>1850</v>
      </c>
      <c r="H20" s="24">
        <v>1850</v>
      </c>
      <c r="I20" s="24">
        <v>1809.73</v>
      </c>
      <c r="J20" s="328">
        <f t="shared" si="0"/>
        <v>97.82324324324324</v>
      </c>
    </row>
    <row r="21" spans="1:10" ht="12.75">
      <c r="A21" s="30" t="s">
        <v>695</v>
      </c>
      <c r="B21" s="4" t="s">
        <v>695</v>
      </c>
      <c r="C21" s="4" t="s">
        <v>505</v>
      </c>
      <c r="D21" s="4" t="s">
        <v>701</v>
      </c>
      <c r="E21" s="4" t="s">
        <v>620</v>
      </c>
      <c r="F21" s="24">
        <v>20</v>
      </c>
      <c r="G21" s="24">
        <v>92</v>
      </c>
      <c r="H21" s="24">
        <v>92</v>
      </c>
      <c r="I21" s="24">
        <v>91.05</v>
      </c>
      <c r="J21" s="328">
        <f t="shared" si="0"/>
        <v>98.96739130434781</v>
      </c>
    </row>
    <row r="22" spans="1:10" ht="12.75">
      <c r="A22" s="30"/>
      <c r="B22" s="4"/>
      <c r="C22" s="4" t="s">
        <v>505</v>
      </c>
      <c r="D22" s="4" t="s">
        <v>701</v>
      </c>
      <c r="E22" s="4" t="s">
        <v>652</v>
      </c>
      <c r="F22" s="24">
        <v>290</v>
      </c>
      <c r="G22" s="24">
        <v>488</v>
      </c>
      <c r="H22" s="24">
        <v>443</v>
      </c>
      <c r="I22" s="24">
        <v>430</v>
      </c>
      <c r="J22" s="328">
        <f t="shared" si="0"/>
        <v>97.06546275395034</v>
      </c>
    </row>
    <row r="23" spans="1:10" ht="12.75">
      <c r="A23" s="30"/>
      <c r="B23" s="4"/>
      <c r="C23" s="4" t="s">
        <v>505</v>
      </c>
      <c r="D23" s="4" t="s">
        <v>701</v>
      </c>
      <c r="E23" s="4" t="s">
        <v>594</v>
      </c>
      <c r="F23" s="24">
        <v>840</v>
      </c>
      <c r="G23" s="24">
        <v>840</v>
      </c>
      <c r="H23" s="24">
        <v>885</v>
      </c>
      <c r="I23" s="24">
        <v>885</v>
      </c>
      <c r="J23" s="328">
        <f t="shared" si="0"/>
        <v>100</v>
      </c>
    </row>
    <row r="24" spans="1:10" ht="12.75">
      <c r="A24" s="30"/>
      <c r="B24" s="4"/>
      <c r="C24" s="4" t="s">
        <v>505</v>
      </c>
      <c r="D24" s="4" t="s">
        <v>701</v>
      </c>
      <c r="E24" s="4" t="s">
        <v>595</v>
      </c>
      <c r="F24" s="24">
        <v>1800</v>
      </c>
      <c r="G24" s="24">
        <v>1800</v>
      </c>
      <c r="H24" s="24">
        <v>1800</v>
      </c>
      <c r="I24" s="24">
        <v>1800</v>
      </c>
      <c r="J24" s="328">
        <f t="shared" si="0"/>
        <v>100</v>
      </c>
    </row>
    <row r="25" spans="1:10" ht="12.75">
      <c r="A25" s="30"/>
      <c r="B25" s="4"/>
      <c r="C25" s="4" t="s">
        <v>653</v>
      </c>
      <c r="D25" s="4" t="s">
        <v>701</v>
      </c>
      <c r="E25" s="4" t="s">
        <v>654</v>
      </c>
      <c r="F25" s="24">
        <v>150</v>
      </c>
      <c r="G25" s="24">
        <v>150</v>
      </c>
      <c r="H25" s="24">
        <v>150</v>
      </c>
      <c r="I25" s="24">
        <v>130</v>
      </c>
      <c r="J25" s="328">
        <f t="shared" si="0"/>
        <v>86.66666666666667</v>
      </c>
    </row>
    <row r="26" spans="1:10" s="1" customFormat="1" ht="12.75">
      <c r="A26" s="34"/>
      <c r="B26" s="3"/>
      <c r="C26" s="3" t="s">
        <v>542</v>
      </c>
      <c r="D26" s="3"/>
      <c r="E26" s="3" t="s">
        <v>543</v>
      </c>
      <c r="F26" s="25">
        <f>SUM(F27:F50)</f>
        <v>3900</v>
      </c>
      <c r="G26" s="25">
        <f>SUM(G27:G50)</f>
        <v>5389</v>
      </c>
      <c r="H26" s="25">
        <f>SUM(H27:H50)</f>
        <v>5654</v>
      </c>
      <c r="I26" s="25">
        <f>SUM(I27:I50)</f>
        <v>4947.5199999999995</v>
      </c>
      <c r="J26" s="311">
        <f t="shared" si="0"/>
        <v>87.50477538026176</v>
      </c>
    </row>
    <row r="27" spans="1:10" ht="12.75">
      <c r="A27" s="30" t="s">
        <v>695</v>
      </c>
      <c r="B27" s="4" t="s">
        <v>695</v>
      </c>
      <c r="C27" s="155" t="s">
        <v>506</v>
      </c>
      <c r="D27" s="155" t="s">
        <v>701</v>
      </c>
      <c r="E27" s="155" t="s">
        <v>507</v>
      </c>
      <c r="F27" s="156">
        <v>300</v>
      </c>
      <c r="G27" s="156">
        <v>300</v>
      </c>
      <c r="H27" s="156">
        <v>274</v>
      </c>
      <c r="I27" s="156">
        <v>210.5</v>
      </c>
      <c r="J27" s="328">
        <f t="shared" si="0"/>
        <v>76.82481751824818</v>
      </c>
    </row>
    <row r="28" spans="1:10" ht="12.75">
      <c r="A28" s="30" t="s">
        <v>695</v>
      </c>
      <c r="B28" s="4" t="s">
        <v>695</v>
      </c>
      <c r="C28" s="155" t="s">
        <v>506</v>
      </c>
      <c r="D28" s="155" t="s">
        <v>701</v>
      </c>
      <c r="E28" s="155" t="s">
        <v>508</v>
      </c>
      <c r="F28" s="156">
        <v>280</v>
      </c>
      <c r="G28" s="156">
        <v>276</v>
      </c>
      <c r="H28" s="156">
        <v>276</v>
      </c>
      <c r="I28" s="156">
        <v>201.5</v>
      </c>
      <c r="J28" s="328">
        <f t="shared" si="0"/>
        <v>73.0072463768116</v>
      </c>
    </row>
    <row r="29" spans="1:10" ht="12.75">
      <c r="A29" s="30" t="s">
        <v>695</v>
      </c>
      <c r="B29" s="4" t="s">
        <v>695</v>
      </c>
      <c r="C29" s="155" t="s">
        <v>506</v>
      </c>
      <c r="D29" s="155" t="s">
        <v>701</v>
      </c>
      <c r="E29" s="155" t="s">
        <v>509</v>
      </c>
      <c r="F29" s="156">
        <v>60</v>
      </c>
      <c r="G29" s="156">
        <v>310</v>
      </c>
      <c r="H29" s="156">
        <v>392</v>
      </c>
      <c r="I29" s="156">
        <v>392</v>
      </c>
      <c r="J29" s="328">
        <f t="shared" si="0"/>
        <v>100</v>
      </c>
    </row>
    <row r="30" spans="1:10" ht="12.75">
      <c r="A30" s="30" t="s">
        <v>695</v>
      </c>
      <c r="B30" s="4" t="s">
        <v>695</v>
      </c>
      <c r="C30" s="155" t="s">
        <v>506</v>
      </c>
      <c r="D30" s="155" t="s">
        <v>701</v>
      </c>
      <c r="E30" s="155" t="s">
        <v>510</v>
      </c>
      <c r="F30" s="156">
        <v>8</v>
      </c>
      <c r="G30" s="156">
        <v>9</v>
      </c>
      <c r="H30" s="156">
        <v>12</v>
      </c>
      <c r="I30" s="156">
        <v>12</v>
      </c>
      <c r="J30" s="328">
        <f t="shared" si="0"/>
        <v>100</v>
      </c>
    </row>
    <row r="31" spans="1:10" ht="12.75">
      <c r="A31" s="30" t="s">
        <v>695</v>
      </c>
      <c r="B31" s="4" t="s">
        <v>695</v>
      </c>
      <c r="C31" s="155" t="s">
        <v>506</v>
      </c>
      <c r="D31" s="155" t="s">
        <v>701</v>
      </c>
      <c r="E31" s="155" t="s">
        <v>511</v>
      </c>
      <c r="F31" s="156">
        <v>10</v>
      </c>
      <c r="G31" s="156">
        <v>9</v>
      </c>
      <c r="H31" s="156">
        <v>9</v>
      </c>
      <c r="I31" s="156">
        <v>6.5</v>
      </c>
      <c r="J31" s="328">
        <f t="shared" si="0"/>
        <v>72.22222222222221</v>
      </c>
    </row>
    <row r="32" spans="1:10" ht="12.75">
      <c r="A32" s="30" t="s">
        <v>695</v>
      </c>
      <c r="B32" s="4" t="s">
        <v>695</v>
      </c>
      <c r="C32" s="155" t="s">
        <v>506</v>
      </c>
      <c r="D32" s="155" t="s">
        <v>701</v>
      </c>
      <c r="E32" s="155" t="s">
        <v>512</v>
      </c>
      <c r="F32" s="156">
        <v>50</v>
      </c>
      <c r="G32" s="156">
        <v>50</v>
      </c>
      <c r="H32" s="156">
        <v>50</v>
      </c>
      <c r="I32" s="156">
        <v>6.5</v>
      </c>
      <c r="J32" s="328">
        <f t="shared" si="0"/>
        <v>13</v>
      </c>
    </row>
    <row r="33" spans="1:10" ht="12.75">
      <c r="A33" s="30" t="s">
        <v>695</v>
      </c>
      <c r="B33" s="4" t="s">
        <v>695</v>
      </c>
      <c r="C33" s="155" t="s">
        <v>506</v>
      </c>
      <c r="D33" s="155" t="s">
        <v>701</v>
      </c>
      <c r="E33" s="155" t="s">
        <v>513</v>
      </c>
      <c r="F33" s="156">
        <v>100</v>
      </c>
      <c r="G33" s="156">
        <v>100</v>
      </c>
      <c r="H33" s="156">
        <v>100</v>
      </c>
      <c r="I33" s="156">
        <v>60</v>
      </c>
      <c r="J33" s="328">
        <f t="shared" si="0"/>
        <v>60</v>
      </c>
    </row>
    <row r="34" spans="1:10" ht="12.75">
      <c r="A34" s="30"/>
      <c r="B34" s="4"/>
      <c r="C34" s="155" t="s">
        <v>506</v>
      </c>
      <c r="D34" s="155" t="s">
        <v>701</v>
      </c>
      <c r="E34" s="155" t="s">
        <v>631</v>
      </c>
      <c r="F34" s="156">
        <v>5</v>
      </c>
      <c r="G34" s="156">
        <v>9</v>
      </c>
      <c r="H34" s="156">
        <v>11</v>
      </c>
      <c r="I34" s="156">
        <v>10.5</v>
      </c>
      <c r="J34" s="328">
        <f t="shared" si="0"/>
        <v>95.45454545454545</v>
      </c>
    </row>
    <row r="35" spans="1:10" ht="12.75">
      <c r="A35" s="30"/>
      <c r="B35" s="4"/>
      <c r="C35" s="155" t="s">
        <v>506</v>
      </c>
      <c r="D35" s="155" t="s">
        <v>701</v>
      </c>
      <c r="E35" s="155" t="s">
        <v>601</v>
      </c>
      <c r="F35" s="156">
        <v>5</v>
      </c>
      <c r="G35" s="156">
        <v>5</v>
      </c>
      <c r="H35" s="156">
        <v>5</v>
      </c>
      <c r="I35" s="156">
        <v>3</v>
      </c>
      <c r="J35" s="328">
        <f t="shared" si="0"/>
        <v>60</v>
      </c>
    </row>
    <row r="36" spans="1:10" ht="13.5" thickBot="1">
      <c r="A36" s="30"/>
      <c r="B36" s="4"/>
      <c r="C36" s="155" t="s">
        <v>506</v>
      </c>
      <c r="D36" s="155" t="s">
        <v>701</v>
      </c>
      <c r="E36" s="155" t="s">
        <v>602</v>
      </c>
      <c r="F36" s="156">
        <v>12</v>
      </c>
      <c r="G36" s="156">
        <v>12</v>
      </c>
      <c r="H36" s="156">
        <v>21</v>
      </c>
      <c r="I36" s="156">
        <v>21</v>
      </c>
      <c r="J36" s="328">
        <f t="shared" si="0"/>
        <v>100</v>
      </c>
    </row>
    <row r="37" spans="1:10" s="1" customFormat="1" ht="38.25">
      <c r="A37" s="26" t="s">
        <v>486</v>
      </c>
      <c r="B37" s="27" t="s">
        <v>419</v>
      </c>
      <c r="C37" s="27" t="s">
        <v>689</v>
      </c>
      <c r="D37" s="27" t="s">
        <v>690</v>
      </c>
      <c r="E37" s="27" t="s">
        <v>691</v>
      </c>
      <c r="F37" s="28" t="s">
        <v>692</v>
      </c>
      <c r="G37" s="202" t="s">
        <v>619</v>
      </c>
      <c r="H37" s="202" t="s">
        <v>693</v>
      </c>
      <c r="I37" s="28" t="s">
        <v>694</v>
      </c>
      <c r="J37" s="342" t="s">
        <v>420</v>
      </c>
    </row>
    <row r="38" spans="1:10" ht="12.75">
      <c r="A38" s="30"/>
      <c r="B38" s="4"/>
      <c r="C38" s="155" t="s">
        <v>506</v>
      </c>
      <c r="D38" s="155" t="s">
        <v>701</v>
      </c>
      <c r="E38" s="155" t="s">
        <v>596</v>
      </c>
      <c r="F38" s="156">
        <v>20</v>
      </c>
      <c r="G38" s="156">
        <v>20</v>
      </c>
      <c r="H38" s="156">
        <v>20</v>
      </c>
      <c r="I38" s="156">
        <v>0</v>
      </c>
      <c r="J38" s="328">
        <f>I38/H38*100</f>
        <v>0</v>
      </c>
    </row>
    <row r="39" spans="1:10" ht="12.75">
      <c r="A39" s="30"/>
      <c r="B39" s="4"/>
      <c r="C39" s="155" t="s">
        <v>632</v>
      </c>
      <c r="D39" s="155" t="s">
        <v>701</v>
      </c>
      <c r="E39" s="155" t="s">
        <v>603</v>
      </c>
      <c r="F39" s="156">
        <v>0</v>
      </c>
      <c r="G39" s="156">
        <v>0</v>
      </c>
      <c r="H39" s="156">
        <v>0</v>
      </c>
      <c r="I39" s="156">
        <v>200</v>
      </c>
      <c r="J39" s="328">
        <v>0</v>
      </c>
    </row>
    <row r="40" spans="1:10" ht="12.75">
      <c r="A40" s="30" t="s">
        <v>695</v>
      </c>
      <c r="B40" s="4" t="s">
        <v>695</v>
      </c>
      <c r="C40" s="155" t="s">
        <v>514</v>
      </c>
      <c r="D40" s="155" t="s">
        <v>701</v>
      </c>
      <c r="E40" s="155" t="s">
        <v>515</v>
      </c>
      <c r="F40" s="156">
        <f>370+0</f>
        <v>370</v>
      </c>
      <c r="G40" s="156">
        <f>370+110</f>
        <v>480</v>
      </c>
      <c r="H40" s="156">
        <v>480</v>
      </c>
      <c r="I40" s="156">
        <f>266.54+99.75</f>
        <v>366.29</v>
      </c>
      <c r="J40" s="328">
        <f aca="true" t="shared" si="1" ref="J40:J50">I40/H40*100</f>
        <v>76.31041666666667</v>
      </c>
    </row>
    <row r="41" spans="1:10" ht="12.75">
      <c r="A41" s="30" t="s">
        <v>695</v>
      </c>
      <c r="B41" s="4" t="s">
        <v>695</v>
      </c>
      <c r="C41" s="155" t="s">
        <v>514</v>
      </c>
      <c r="D41" s="155" t="s">
        <v>701</v>
      </c>
      <c r="E41" s="155" t="s">
        <v>516</v>
      </c>
      <c r="F41" s="156">
        <v>330</v>
      </c>
      <c r="G41" s="156">
        <v>330</v>
      </c>
      <c r="H41" s="156">
        <v>390</v>
      </c>
      <c r="I41" s="156">
        <v>370</v>
      </c>
      <c r="J41" s="328">
        <f t="shared" si="1"/>
        <v>94.87179487179486</v>
      </c>
    </row>
    <row r="42" spans="1:10" ht="12.75">
      <c r="A42" s="30" t="s">
        <v>695</v>
      </c>
      <c r="B42" s="4" t="s">
        <v>695</v>
      </c>
      <c r="C42" s="155" t="s">
        <v>514</v>
      </c>
      <c r="D42" s="155" t="s">
        <v>701</v>
      </c>
      <c r="E42" s="155" t="s">
        <v>517</v>
      </c>
      <c r="F42" s="156">
        <v>650</v>
      </c>
      <c r="G42" s="156">
        <v>489</v>
      </c>
      <c r="H42" s="156">
        <v>489</v>
      </c>
      <c r="I42" s="156">
        <v>400.18</v>
      </c>
      <c r="J42" s="328">
        <f t="shared" si="1"/>
        <v>81.83640081799591</v>
      </c>
    </row>
    <row r="43" spans="1:10" ht="12.75">
      <c r="A43" s="30" t="s">
        <v>695</v>
      </c>
      <c r="B43" s="4" t="s">
        <v>695</v>
      </c>
      <c r="C43" s="155" t="s">
        <v>514</v>
      </c>
      <c r="D43" s="155" t="s">
        <v>701</v>
      </c>
      <c r="E43" s="155" t="s">
        <v>573</v>
      </c>
      <c r="F43" s="156">
        <f>50+25</f>
        <v>75</v>
      </c>
      <c r="G43" s="156">
        <v>75</v>
      </c>
      <c r="H43" s="156">
        <v>75</v>
      </c>
      <c r="I43" s="156">
        <f>36.53+24</f>
        <v>60.53</v>
      </c>
      <c r="J43" s="328">
        <f t="shared" si="1"/>
        <v>80.70666666666668</v>
      </c>
    </row>
    <row r="44" spans="1:10" ht="12.75">
      <c r="A44" s="30" t="s">
        <v>695</v>
      </c>
      <c r="B44" s="4" t="s">
        <v>695</v>
      </c>
      <c r="C44" s="155" t="s">
        <v>514</v>
      </c>
      <c r="D44" s="155" t="s">
        <v>701</v>
      </c>
      <c r="E44" s="155" t="s">
        <v>518</v>
      </c>
      <c r="F44" s="156">
        <v>25</v>
      </c>
      <c r="G44" s="156">
        <v>25</v>
      </c>
      <c r="H44" s="156">
        <v>25</v>
      </c>
      <c r="I44" s="156">
        <v>19.5</v>
      </c>
      <c r="J44" s="328">
        <f t="shared" si="1"/>
        <v>78</v>
      </c>
    </row>
    <row r="45" spans="1:10" ht="12.75">
      <c r="A45" s="30" t="s">
        <v>695</v>
      </c>
      <c r="B45" s="4" t="s">
        <v>695</v>
      </c>
      <c r="C45" s="155" t="s">
        <v>514</v>
      </c>
      <c r="D45" s="155" t="s">
        <v>701</v>
      </c>
      <c r="E45" s="155" t="s">
        <v>519</v>
      </c>
      <c r="F45" s="156">
        <v>0</v>
      </c>
      <c r="G45" s="156">
        <v>0</v>
      </c>
      <c r="H45" s="156">
        <v>0</v>
      </c>
      <c r="I45" s="156">
        <v>0</v>
      </c>
      <c r="J45" s="328">
        <v>0</v>
      </c>
    </row>
    <row r="46" spans="1:10" ht="12.75">
      <c r="A46" s="30"/>
      <c r="B46" s="4"/>
      <c r="C46" s="155" t="s">
        <v>514</v>
      </c>
      <c r="D46" s="155" t="s">
        <v>701</v>
      </c>
      <c r="E46" s="155" t="s">
        <v>633</v>
      </c>
      <c r="F46" s="156">
        <v>650</v>
      </c>
      <c r="G46" s="156">
        <v>1270</v>
      </c>
      <c r="H46" s="156">
        <v>1270</v>
      </c>
      <c r="I46" s="156">
        <v>1263.9</v>
      </c>
      <c r="J46" s="328">
        <f t="shared" si="1"/>
        <v>99.51968503937009</v>
      </c>
    </row>
    <row r="47" spans="1:10" ht="12.75">
      <c r="A47" s="30"/>
      <c r="B47" s="4"/>
      <c r="C47" s="155" t="s">
        <v>514</v>
      </c>
      <c r="D47" s="155" t="s">
        <v>701</v>
      </c>
      <c r="E47" s="155" t="s">
        <v>657</v>
      </c>
      <c r="F47" s="156">
        <v>20</v>
      </c>
      <c r="G47" s="156">
        <v>20</v>
      </c>
      <c r="H47" s="156">
        <v>20</v>
      </c>
      <c r="I47" s="156">
        <v>0</v>
      </c>
      <c r="J47" s="328">
        <f t="shared" si="1"/>
        <v>0</v>
      </c>
    </row>
    <row r="48" spans="1:10" ht="12.75">
      <c r="A48" s="30"/>
      <c r="B48" s="4"/>
      <c r="C48" s="155" t="s">
        <v>514</v>
      </c>
      <c r="D48" s="155" t="s">
        <v>701</v>
      </c>
      <c r="E48" s="155" t="s">
        <v>604</v>
      </c>
      <c r="F48" s="156">
        <v>80</v>
      </c>
      <c r="G48" s="156">
        <v>191</v>
      </c>
      <c r="H48" s="156">
        <v>191</v>
      </c>
      <c r="I48" s="156">
        <v>190.91</v>
      </c>
      <c r="J48" s="328">
        <f t="shared" si="1"/>
        <v>99.95287958115183</v>
      </c>
    </row>
    <row r="49" spans="1:10" ht="12.75">
      <c r="A49" s="30" t="s">
        <v>695</v>
      </c>
      <c r="B49" s="4" t="s">
        <v>695</v>
      </c>
      <c r="C49" s="155" t="s">
        <v>520</v>
      </c>
      <c r="D49" s="155" t="s">
        <v>701</v>
      </c>
      <c r="E49" s="155" t="s">
        <v>574</v>
      </c>
      <c r="F49" s="156">
        <v>0</v>
      </c>
      <c r="G49" s="156">
        <v>559</v>
      </c>
      <c r="H49" s="156">
        <v>694</v>
      </c>
      <c r="I49" s="156">
        <v>693.6</v>
      </c>
      <c r="J49" s="328">
        <f t="shared" si="1"/>
        <v>99.94236311239193</v>
      </c>
    </row>
    <row r="50" spans="1:10" ht="12.75">
      <c r="A50" s="30" t="s">
        <v>695</v>
      </c>
      <c r="B50" s="4" t="s">
        <v>695</v>
      </c>
      <c r="C50" s="155" t="s">
        <v>521</v>
      </c>
      <c r="D50" s="155" t="s">
        <v>701</v>
      </c>
      <c r="E50" s="155" t="s">
        <v>591</v>
      </c>
      <c r="F50" s="156">
        <v>850</v>
      </c>
      <c r="G50" s="156">
        <v>850</v>
      </c>
      <c r="H50" s="156">
        <v>850</v>
      </c>
      <c r="I50" s="156">
        <v>459.11</v>
      </c>
      <c r="J50" s="328">
        <f t="shared" si="1"/>
        <v>54.012941176470584</v>
      </c>
    </row>
    <row r="51" spans="1:10" s="1" customFormat="1" ht="12.75">
      <c r="A51" s="34"/>
      <c r="B51" s="3"/>
      <c r="C51" s="3" t="s">
        <v>544</v>
      </c>
      <c r="D51" s="3"/>
      <c r="E51" s="3" t="s">
        <v>545</v>
      </c>
      <c r="F51" s="25">
        <f>SUM(F52:F54)</f>
        <v>150</v>
      </c>
      <c r="G51" s="25">
        <f>SUM(G52:G54)</f>
        <v>150</v>
      </c>
      <c r="H51" s="25">
        <f>SUM(H52:H54)</f>
        <v>150</v>
      </c>
      <c r="I51" s="25">
        <f>SUM(I52:I54)</f>
        <v>117.16</v>
      </c>
      <c r="J51" s="311">
        <f aca="true" t="shared" si="2" ref="J51:J59">I51/H51*100</f>
        <v>78.10666666666667</v>
      </c>
    </row>
    <row r="52" spans="1:10" ht="12.75">
      <c r="A52" s="30" t="s">
        <v>695</v>
      </c>
      <c r="B52" s="4" t="s">
        <v>695</v>
      </c>
      <c r="C52" s="4" t="s">
        <v>522</v>
      </c>
      <c r="D52" s="4" t="s">
        <v>701</v>
      </c>
      <c r="E52" s="4" t="s">
        <v>774</v>
      </c>
      <c r="F52" s="24">
        <v>40</v>
      </c>
      <c r="G52" s="24">
        <v>40</v>
      </c>
      <c r="H52" s="24">
        <v>60</v>
      </c>
      <c r="I52" s="24">
        <v>59.08</v>
      </c>
      <c r="J52" s="328">
        <f t="shared" si="2"/>
        <v>98.46666666666667</v>
      </c>
    </row>
    <row r="53" spans="1:10" ht="12.75">
      <c r="A53" s="30" t="s">
        <v>695</v>
      </c>
      <c r="B53" s="4" t="s">
        <v>695</v>
      </c>
      <c r="C53" s="4" t="s">
        <v>522</v>
      </c>
      <c r="D53" s="4" t="s">
        <v>701</v>
      </c>
      <c r="E53" s="4" t="s">
        <v>772</v>
      </c>
      <c r="F53" s="24">
        <v>50</v>
      </c>
      <c r="G53" s="24">
        <v>55</v>
      </c>
      <c r="H53" s="24">
        <v>55</v>
      </c>
      <c r="I53" s="24">
        <v>54.7</v>
      </c>
      <c r="J53" s="328">
        <f t="shared" si="2"/>
        <v>99.45454545454547</v>
      </c>
    </row>
    <row r="54" spans="1:10" ht="12.75">
      <c r="A54" s="30" t="s">
        <v>695</v>
      </c>
      <c r="B54" s="4" t="s">
        <v>695</v>
      </c>
      <c r="C54" s="4" t="s">
        <v>522</v>
      </c>
      <c r="D54" s="4" t="s">
        <v>701</v>
      </c>
      <c r="E54" s="4" t="s">
        <v>773</v>
      </c>
      <c r="F54" s="24">
        <v>60</v>
      </c>
      <c r="G54" s="24">
        <v>55</v>
      </c>
      <c r="H54" s="24">
        <v>35</v>
      </c>
      <c r="I54" s="24">
        <v>3.38</v>
      </c>
      <c r="J54" s="328">
        <f t="shared" si="2"/>
        <v>9.657142857142857</v>
      </c>
    </row>
    <row r="55" spans="1:10" s="1" customFormat="1" ht="12.75">
      <c r="A55" s="34"/>
      <c r="B55" s="3"/>
      <c r="C55" s="3" t="s">
        <v>546</v>
      </c>
      <c r="D55" s="3"/>
      <c r="E55" s="3" t="s">
        <v>547</v>
      </c>
      <c r="F55" s="25">
        <f>SUM(F56:F57)</f>
        <v>150</v>
      </c>
      <c r="G55" s="25">
        <f>SUM(G56:G57)</f>
        <v>1280</v>
      </c>
      <c r="H55" s="25">
        <f>SUM(H56:H57)</f>
        <v>1280</v>
      </c>
      <c r="I55" s="25">
        <f>SUM(I56:I57)</f>
        <v>1279.47</v>
      </c>
      <c r="J55" s="311">
        <f t="shared" si="2"/>
        <v>99.95859375</v>
      </c>
    </row>
    <row r="56" spans="1:10" s="286" customFormat="1" ht="12.75">
      <c r="A56" s="34"/>
      <c r="B56" s="3"/>
      <c r="C56" s="122" t="s">
        <v>30</v>
      </c>
      <c r="D56" s="122" t="s">
        <v>701</v>
      </c>
      <c r="E56" s="43" t="s">
        <v>220</v>
      </c>
      <c r="F56" s="123">
        <v>0</v>
      </c>
      <c r="G56" s="123">
        <v>329</v>
      </c>
      <c r="H56" s="123">
        <v>329</v>
      </c>
      <c r="I56" s="123">
        <v>328.94</v>
      </c>
      <c r="J56" s="328">
        <f t="shared" si="2"/>
        <v>99.98176291793312</v>
      </c>
    </row>
    <row r="57" spans="1:10" ht="25.5">
      <c r="A57" s="30" t="s">
        <v>695</v>
      </c>
      <c r="B57" s="4" t="s">
        <v>695</v>
      </c>
      <c r="C57" s="4" t="s">
        <v>523</v>
      </c>
      <c r="D57" s="4" t="s">
        <v>701</v>
      </c>
      <c r="E57" s="43" t="s">
        <v>218</v>
      </c>
      <c r="F57" s="24">
        <v>150</v>
      </c>
      <c r="G57" s="24">
        <v>951</v>
      </c>
      <c r="H57" s="24">
        <v>951</v>
      </c>
      <c r="I57" s="24">
        <v>950.53</v>
      </c>
      <c r="J57" s="328">
        <f t="shared" si="2"/>
        <v>99.95057833859096</v>
      </c>
    </row>
    <row r="58" spans="1:10" s="1" customFormat="1" ht="12.75">
      <c r="A58" s="34"/>
      <c r="B58" s="3"/>
      <c r="C58" s="3" t="s">
        <v>548</v>
      </c>
      <c r="D58" s="3"/>
      <c r="E58" s="3" t="s">
        <v>549</v>
      </c>
      <c r="F58" s="25">
        <f>SUM(F59:F76)</f>
        <v>183000</v>
      </c>
      <c r="G58" s="25">
        <f>SUM(G59:G76)</f>
        <v>205811</v>
      </c>
      <c r="H58" s="25">
        <f>SUM(H59:H76)</f>
        <v>210811</v>
      </c>
      <c r="I58" s="25">
        <f>SUM(I59:I76)</f>
        <v>179733.75999999998</v>
      </c>
      <c r="J58" s="311">
        <f t="shared" si="2"/>
        <v>85.25824553747195</v>
      </c>
    </row>
    <row r="59" spans="1:10" ht="12.75">
      <c r="A59" s="157" t="s">
        <v>695</v>
      </c>
      <c r="B59" s="155" t="s">
        <v>695</v>
      </c>
      <c r="C59" s="155" t="s">
        <v>524</v>
      </c>
      <c r="D59" s="155" t="s">
        <v>727</v>
      </c>
      <c r="E59" s="155" t="s">
        <v>525</v>
      </c>
      <c r="F59" s="156">
        <v>1600</v>
      </c>
      <c r="G59" s="156">
        <v>1770</v>
      </c>
      <c r="H59" s="156">
        <v>2122</v>
      </c>
      <c r="I59" s="156">
        <v>2121.07</v>
      </c>
      <c r="J59" s="328">
        <f t="shared" si="2"/>
        <v>99.95617342130066</v>
      </c>
    </row>
    <row r="60" spans="1:10" ht="12.75">
      <c r="A60" s="157" t="s">
        <v>695</v>
      </c>
      <c r="B60" s="155" t="s">
        <v>695</v>
      </c>
      <c r="C60" s="155" t="s">
        <v>524</v>
      </c>
      <c r="D60" s="155" t="s">
        <v>727</v>
      </c>
      <c r="E60" s="155" t="s">
        <v>526</v>
      </c>
      <c r="F60" s="156">
        <v>350</v>
      </c>
      <c r="G60" s="156">
        <v>465</v>
      </c>
      <c r="H60" s="156">
        <v>465</v>
      </c>
      <c r="I60" s="156">
        <v>464.8</v>
      </c>
      <c r="J60" s="328">
        <f aca="true" t="shared" si="3" ref="J60:J76">I60/H60*100</f>
        <v>99.95698924731184</v>
      </c>
    </row>
    <row r="61" spans="1:10" ht="12.75">
      <c r="A61" s="157"/>
      <c r="B61" s="155"/>
      <c r="C61" s="155" t="s">
        <v>524</v>
      </c>
      <c r="D61" s="155" t="s">
        <v>727</v>
      </c>
      <c r="E61" s="155" t="s">
        <v>172</v>
      </c>
      <c r="F61" s="156">
        <v>0</v>
      </c>
      <c r="G61" s="156">
        <v>180</v>
      </c>
      <c r="H61" s="156">
        <v>840</v>
      </c>
      <c r="I61" s="156">
        <v>840</v>
      </c>
      <c r="J61" s="328">
        <f t="shared" si="3"/>
        <v>100</v>
      </c>
    </row>
    <row r="62" spans="1:10" ht="12.75">
      <c r="A62" s="157" t="s">
        <v>695</v>
      </c>
      <c r="B62" s="155" t="s">
        <v>695</v>
      </c>
      <c r="C62" s="155" t="s">
        <v>524</v>
      </c>
      <c r="D62" s="155" t="s">
        <v>727</v>
      </c>
      <c r="E62" s="155" t="s">
        <v>105</v>
      </c>
      <c r="F62" s="156">
        <v>1250</v>
      </c>
      <c r="G62" s="156">
        <v>1389</v>
      </c>
      <c r="H62" s="156">
        <v>1590</v>
      </c>
      <c r="I62" s="156">
        <v>1590</v>
      </c>
      <c r="J62" s="328">
        <f t="shared" si="3"/>
        <v>100</v>
      </c>
    </row>
    <row r="63" spans="1:10" ht="12.75">
      <c r="A63" s="157" t="s">
        <v>695</v>
      </c>
      <c r="B63" s="155" t="s">
        <v>695</v>
      </c>
      <c r="C63" s="155" t="s">
        <v>524</v>
      </c>
      <c r="D63" s="155" t="s">
        <v>727</v>
      </c>
      <c r="E63" s="155" t="s">
        <v>527</v>
      </c>
      <c r="F63" s="156">
        <v>405</v>
      </c>
      <c r="G63" s="156">
        <v>397</v>
      </c>
      <c r="H63" s="156">
        <v>397</v>
      </c>
      <c r="I63" s="156">
        <v>396.66</v>
      </c>
      <c r="J63" s="328">
        <f t="shared" si="3"/>
        <v>99.91435768261965</v>
      </c>
    </row>
    <row r="64" spans="1:10" ht="12.75">
      <c r="A64" s="157" t="s">
        <v>695</v>
      </c>
      <c r="B64" s="155" t="s">
        <v>695</v>
      </c>
      <c r="C64" s="155" t="s">
        <v>524</v>
      </c>
      <c r="D64" s="155" t="s">
        <v>727</v>
      </c>
      <c r="E64" s="155" t="s">
        <v>89</v>
      </c>
      <c r="F64" s="156">
        <v>0</v>
      </c>
      <c r="G64" s="156">
        <v>1274</v>
      </c>
      <c r="H64" s="156">
        <v>1274</v>
      </c>
      <c r="I64" s="156">
        <v>1274</v>
      </c>
      <c r="J64" s="328">
        <f t="shared" si="3"/>
        <v>100</v>
      </c>
    </row>
    <row r="65" spans="1:10" ht="12.75">
      <c r="A65" s="157" t="s">
        <v>695</v>
      </c>
      <c r="B65" s="155" t="s">
        <v>695</v>
      </c>
      <c r="C65" s="155" t="s">
        <v>524</v>
      </c>
      <c r="D65" s="155" t="s">
        <v>727</v>
      </c>
      <c r="E65" s="155" t="s">
        <v>528</v>
      </c>
      <c r="F65" s="156">
        <v>168000</v>
      </c>
      <c r="G65" s="156">
        <v>188057</v>
      </c>
      <c r="H65" s="156">
        <v>190258</v>
      </c>
      <c r="I65" s="156">
        <v>161556</v>
      </c>
      <c r="J65" s="328">
        <f t="shared" si="3"/>
        <v>84.9141691807966</v>
      </c>
    </row>
    <row r="66" spans="1:10" ht="12.75">
      <c r="A66" s="157" t="s">
        <v>695</v>
      </c>
      <c r="B66" s="155" t="s">
        <v>695</v>
      </c>
      <c r="C66" s="155" t="s">
        <v>524</v>
      </c>
      <c r="D66" s="155" t="s">
        <v>727</v>
      </c>
      <c r="E66" s="155" t="s">
        <v>775</v>
      </c>
      <c r="F66" s="156">
        <v>2300</v>
      </c>
      <c r="G66" s="156">
        <v>2300</v>
      </c>
      <c r="H66" s="156">
        <v>2300</v>
      </c>
      <c r="I66" s="156">
        <v>2268</v>
      </c>
      <c r="J66" s="328">
        <f t="shared" si="3"/>
        <v>98.60869565217392</v>
      </c>
    </row>
    <row r="67" spans="1:10" ht="12.75">
      <c r="A67" s="157" t="s">
        <v>695</v>
      </c>
      <c r="B67" s="155" t="s">
        <v>695</v>
      </c>
      <c r="C67" s="155" t="s">
        <v>524</v>
      </c>
      <c r="D67" s="155" t="s">
        <v>727</v>
      </c>
      <c r="E67" s="155" t="s">
        <v>529</v>
      </c>
      <c r="F67" s="156">
        <v>1110</v>
      </c>
      <c r="G67" s="156">
        <v>1110</v>
      </c>
      <c r="H67" s="156">
        <v>1116</v>
      </c>
      <c r="I67" s="156">
        <v>1116</v>
      </c>
      <c r="J67" s="328">
        <f t="shared" si="3"/>
        <v>100</v>
      </c>
    </row>
    <row r="68" spans="1:10" ht="12.75">
      <c r="A68" s="157" t="s">
        <v>695</v>
      </c>
      <c r="B68" s="155" t="s">
        <v>695</v>
      </c>
      <c r="C68" s="155" t="s">
        <v>524</v>
      </c>
      <c r="D68" s="155" t="s">
        <v>727</v>
      </c>
      <c r="E68" s="155" t="s">
        <v>530</v>
      </c>
      <c r="F68" s="156">
        <v>2810</v>
      </c>
      <c r="G68" s="156">
        <v>2810</v>
      </c>
      <c r="H68" s="156">
        <v>2810</v>
      </c>
      <c r="I68" s="156">
        <v>2784.15</v>
      </c>
      <c r="J68" s="328">
        <f t="shared" si="3"/>
        <v>99.08007117437722</v>
      </c>
    </row>
    <row r="69" spans="1:10" ht="12.75">
      <c r="A69" s="157"/>
      <c r="B69" s="155"/>
      <c r="C69" s="155" t="s">
        <v>524</v>
      </c>
      <c r="D69" s="155" t="s">
        <v>727</v>
      </c>
      <c r="E69" s="155" t="s">
        <v>634</v>
      </c>
      <c r="F69" s="156">
        <v>62</v>
      </c>
      <c r="G69" s="156">
        <v>63</v>
      </c>
      <c r="H69" s="156">
        <v>63</v>
      </c>
      <c r="I69" s="156">
        <v>63</v>
      </c>
      <c r="J69" s="328">
        <f t="shared" si="3"/>
        <v>100</v>
      </c>
    </row>
    <row r="70" spans="1:10" ht="12.75">
      <c r="A70" s="157"/>
      <c r="B70" s="155"/>
      <c r="C70" s="155" t="s">
        <v>524</v>
      </c>
      <c r="D70" s="155" t="s">
        <v>727</v>
      </c>
      <c r="E70" s="155" t="s">
        <v>635</v>
      </c>
      <c r="F70" s="156">
        <v>140</v>
      </c>
      <c r="G70" s="156">
        <v>138</v>
      </c>
      <c r="H70" s="156">
        <v>138</v>
      </c>
      <c r="I70" s="156">
        <v>137.05</v>
      </c>
      <c r="J70" s="328">
        <f t="shared" si="3"/>
        <v>99.31159420289856</v>
      </c>
    </row>
    <row r="71" spans="1:10" ht="12.75">
      <c r="A71" s="157"/>
      <c r="B71" s="155"/>
      <c r="C71" s="155" t="s">
        <v>524</v>
      </c>
      <c r="D71" s="155" t="s">
        <v>658</v>
      </c>
      <c r="E71" s="155" t="s">
        <v>659</v>
      </c>
      <c r="F71" s="156">
        <v>400</v>
      </c>
      <c r="G71" s="156">
        <v>400</v>
      </c>
      <c r="H71" s="156">
        <v>403</v>
      </c>
      <c r="I71" s="156">
        <v>402.66</v>
      </c>
      <c r="J71" s="328">
        <f t="shared" si="3"/>
        <v>99.91563275434244</v>
      </c>
    </row>
    <row r="72" spans="1:10" ht="12.75">
      <c r="A72" s="157"/>
      <c r="B72" s="155"/>
      <c r="C72" s="155" t="s">
        <v>524</v>
      </c>
      <c r="D72" s="155" t="s">
        <v>660</v>
      </c>
      <c r="E72" s="155" t="s">
        <v>661</v>
      </c>
      <c r="F72" s="156">
        <v>100</v>
      </c>
      <c r="G72" s="156">
        <v>100</v>
      </c>
      <c r="H72" s="156">
        <v>100</v>
      </c>
      <c r="I72" s="156">
        <v>71.06</v>
      </c>
      <c r="J72" s="328">
        <f t="shared" si="3"/>
        <v>71.06</v>
      </c>
    </row>
    <row r="73" spans="1:10" ht="13.5" thickBot="1">
      <c r="A73" s="157"/>
      <c r="B73" s="155"/>
      <c r="C73" s="155" t="s">
        <v>524</v>
      </c>
      <c r="D73" s="155" t="s">
        <v>658</v>
      </c>
      <c r="E73" s="155" t="s">
        <v>662</v>
      </c>
      <c r="F73" s="156">
        <v>1173</v>
      </c>
      <c r="G73" s="156">
        <v>2173</v>
      </c>
      <c r="H73" s="156">
        <v>3612</v>
      </c>
      <c r="I73" s="156">
        <v>3611.93</v>
      </c>
      <c r="J73" s="328">
        <f t="shared" si="3"/>
        <v>99.99806201550388</v>
      </c>
    </row>
    <row r="74" spans="1:10" s="1" customFormat="1" ht="38.25">
      <c r="A74" s="26" t="s">
        <v>486</v>
      </c>
      <c r="B74" s="27" t="s">
        <v>419</v>
      </c>
      <c r="C74" s="27" t="s">
        <v>689</v>
      </c>
      <c r="D74" s="27" t="s">
        <v>690</v>
      </c>
      <c r="E74" s="27" t="s">
        <v>691</v>
      </c>
      <c r="F74" s="28" t="s">
        <v>692</v>
      </c>
      <c r="G74" s="202" t="s">
        <v>619</v>
      </c>
      <c r="H74" s="202" t="s">
        <v>693</v>
      </c>
      <c r="I74" s="28" t="s">
        <v>694</v>
      </c>
      <c r="J74" s="342" t="s">
        <v>420</v>
      </c>
    </row>
    <row r="75" spans="1:10" ht="12.75">
      <c r="A75" s="157"/>
      <c r="B75" s="155"/>
      <c r="C75" s="155" t="s">
        <v>524</v>
      </c>
      <c r="D75" s="155" t="s">
        <v>660</v>
      </c>
      <c r="E75" s="155" t="s">
        <v>663</v>
      </c>
      <c r="F75" s="156">
        <v>300</v>
      </c>
      <c r="G75" s="156">
        <v>500</v>
      </c>
      <c r="H75" s="156">
        <v>638</v>
      </c>
      <c r="I75" s="156">
        <v>637.38</v>
      </c>
      <c r="J75" s="328">
        <f t="shared" si="3"/>
        <v>99.90282131661442</v>
      </c>
    </row>
    <row r="76" spans="1:10" ht="12.75">
      <c r="A76" s="157"/>
      <c r="B76" s="155"/>
      <c r="C76" s="155" t="s">
        <v>621</v>
      </c>
      <c r="D76" s="155" t="s">
        <v>622</v>
      </c>
      <c r="E76" s="155" t="s">
        <v>173</v>
      </c>
      <c r="F76" s="156">
        <v>3000</v>
      </c>
      <c r="G76" s="156">
        <v>2685</v>
      </c>
      <c r="H76" s="156">
        <v>2685</v>
      </c>
      <c r="I76" s="156">
        <v>400</v>
      </c>
      <c r="J76" s="328">
        <f t="shared" si="3"/>
        <v>14.8975791433892</v>
      </c>
    </row>
    <row r="77" spans="1:10" ht="15">
      <c r="A77" s="157"/>
      <c r="B77" s="155"/>
      <c r="C77" s="155"/>
      <c r="D77" s="155"/>
      <c r="E77" s="155"/>
      <c r="F77" s="156"/>
      <c r="G77" s="156"/>
      <c r="H77" s="156"/>
      <c r="I77" s="156"/>
      <c r="J77" s="343"/>
    </row>
    <row r="78" spans="1:10" ht="26.25">
      <c r="A78" s="30"/>
      <c r="B78" s="4"/>
      <c r="C78" s="4"/>
      <c r="D78" s="4"/>
      <c r="E78" s="84" t="s">
        <v>219</v>
      </c>
      <c r="F78" s="25">
        <v>1070</v>
      </c>
      <c r="G78" s="25">
        <v>1063.88</v>
      </c>
      <c r="H78" s="25">
        <v>831.33</v>
      </c>
      <c r="I78" s="25">
        <v>831.38</v>
      </c>
      <c r="J78" s="343">
        <f>I78/H78*100</f>
        <v>100.00601445875886</v>
      </c>
    </row>
    <row r="79" spans="1:10" ht="10.5" customHeight="1">
      <c r="A79" s="30"/>
      <c r="B79" s="4"/>
      <c r="C79" s="4"/>
      <c r="D79" s="4"/>
      <c r="E79" s="4"/>
      <c r="F79" s="24"/>
      <c r="G79" s="24"/>
      <c r="H79" s="24"/>
      <c r="I79" s="24"/>
      <c r="J79" s="343"/>
    </row>
    <row r="80" spans="1:10" s="90" customFormat="1" ht="15">
      <c r="A80" s="49" t="s">
        <v>728</v>
      </c>
      <c r="B80" s="50" t="s">
        <v>695</v>
      </c>
      <c r="C80" s="50" t="s">
        <v>695</v>
      </c>
      <c r="D80" s="50" t="s">
        <v>695</v>
      </c>
      <c r="E80" s="50" t="s">
        <v>531</v>
      </c>
      <c r="F80" s="51">
        <f>SUM(F81)</f>
        <v>1000</v>
      </c>
      <c r="G80" s="51">
        <f>SUM(G81)</f>
        <v>1000</v>
      </c>
      <c r="H80" s="51">
        <f>SUM(H81)</f>
        <v>1000</v>
      </c>
      <c r="I80" s="51">
        <f>SUM(I81)</f>
        <v>0</v>
      </c>
      <c r="J80" s="63">
        <f>I80/G80*100</f>
        <v>0</v>
      </c>
    </row>
    <row r="81" spans="1:10" ht="15">
      <c r="A81" s="30" t="s">
        <v>695</v>
      </c>
      <c r="B81" s="4" t="s">
        <v>695</v>
      </c>
      <c r="C81" s="4" t="s">
        <v>532</v>
      </c>
      <c r="D81" s="4" t="s">
        <v>533</v>
      </c>
      <c r="E81" s="4" t="s">
        <v>597</v>
      </c>
      <c r="F81" s="24">
        <v>1000</v>
      </c>
      <c r="G81" s="24">
        <v>1000</v>
      </c>
      <c r="H81" s="24">
        <v>1000</v>
      </c>
      <c r="I81" s="24">
        <v>0</v>
      </c>
      <c r="J81" s="343"/>
    </row>
    <row r="82" spans="1:10" ht="7.5" customHeight="1">
      <c r="A82" s="30"/>
      <c r="B82" s="4"/>
      <c r="C82" s="4"/>
      <c r="D82" s="4"/>
      <c r="E82" s="4"/>
      <c r="F82" s="24"/>
      <c r="G82" s="24"/>
      <c r="H82" s="24"/>
      <c r="I82" s="24"/>
      <c r="J82" s="343"/>
    </row>
    <row r="83" spans="1:12" ht="15">
      <c r="A83" s="49"/>
      <c r="B83" s="50"/>
      <c r="C83" s="50"/>
      <c r="D83" s="50"/>
      <c r="E83" s="50" t="s">
        <v>605</v>
      </c>
      <c r="F83" s="51">
        <f>SUM(F84)</f>
        <v>67500</v>
      </c>
      <c r="G83" s="51">
        <f>SUM(G84)</f>
        <v>113500</v>
      </c>
      <c r="H83" s="51">
        <f>SUM(H84)</f>
        <v>113500</v>
      </c>
      <c r="I83" s="51">
        <f>SUM(I84)</f>
        <v>0</v>
      </c>
      <c r="J83" s="63">
        <f>I83/G83*100</f>
        <v>0</v>
      </c>
      <c r="L83" s="306"/>
    </row>
    <row r="84" spans="1:10" ht="15">
      <c r="A84" s="30"/>
      <c r="B84" s="4"/>
      <c r="C84" s="4" t="s">
        <v>616</v>
      </c>
      <c r="D84" s="4" t="s">
        <v>606</v>
      </c>
      <c r="E84" s="4" t="s">
        <v>607</v>
      </c>
      <c r="F84" s="24">
        <v>67500</v>
      </c>
      <c r="G84" s="24">
        <v>113500</v>
      </c>
      <c r="H84" s="24">
        <v>113500</v>
      </c>
      <c r="I84" s="147">
        <v>0</v>
      </c>
      <c r="J84" s="343"/>
    </row>
    <row r="85" spans="1:10" ht="9.75" customHeight="1">
      <c r="A85" s="30"/>
      <c r="B85" s="4"/>
      <c r="C85" s="4"/>
      <c r="D85" s="4"/>
      <c r="E85" s="4"/>
      <c r="F85" s="24"/>
      <c r="G85" s="24"/>
      <c r="H85" s="24"/>
      <c r="I85" s="24"/>
      <c r="J85" s="343"/>
    </row>
    <row r="86" spans="1:10" s="76" customFormat="1" ht="15.75" thickBot="1">
      <c r="A86" s="73"/>
      <c r="B86" s="74"/>
      <c r="C86" s="74"/>
      <c r="D86" s="74"/>
      <c r="E86" s="74" t="s">
        <v>630</v>
      </c>
      <c r="F86" s="75">
        <f>F80+F4+F83+F78</f>
        <v>487180</v>
      </c>
      <c r="G86" s="75">
        <f>G80+G4+G83+G78</f>
        <v>558983.88</v>
      </c>
      <c r="H86" s="75">
        <f>H80+H4+H83+H78</f>
        <v>564071.33</v>
      </c>
      <c r="I86" s="325">
        <f>I80+I4+I83+I78</f>
        <v>451347.52</v>
      </c>
      <c r="J86" s="285">
        <f>I86/H86*100</f>
        <v>80.01603626973916</v>
      </c>
    </row>
  </sheetData>
  <sheetProtection/>
  <mergeCells count="2">
    <mergeCell ref="A3:E3"/>
    <mergeCell ref="A2:J2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  <headerFooter alignWithMargins="0">
    <oddHeader>&amp;CČerpanie rozpočtu Obce Veľká Lehota k 31.12.2011 - PRÍJMY
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71" sqref="A71:IV93"/>
    </sheetView>
  </sheetViews>
  <sheetFormatPr defaultColWidth="9.00390625" defaultRowHeight="12.75"/>
  <cols>
    <col min="1" max="1" width="8.75390625" style="0" customWidth="1"/>
    <col min="2" max="2" width="12.125" style="0" customWidth="1"/>
    <col min="3" max="3" width="6.00390625" style="0" customWidth="1"/>
    <col min="4" max="4" width="8.875" style="0" customWidth="1"/>
    <col min="5" max="5" width="8.00390625" style="0" customWidth="1"/>
    <col min="6" max="6" width="5.00390625" style="0" bestFit="1" customWidth="1"/>
    <col min="7" max="7" width="41.25390625" style="0" customWidth="1"/>
    <col min="8" max="8" width="10.375" style="0" bestFit="1" customWidth="1"/>
    <col min="9" max="9" width="10.125" style="0" customWidth="1"/>
    <col min="10" max="11" width="9.875" style="0" customWidth="1"/>
    <col min="12" max="12" width="7.75390625" style="0" customWidth="1"/>
  </cols>
  <sheetData>
    <row r="1" spans="1:12" s="1" customFormat="1" ht="37.5" customHeight="1" thickBot="1">
      <c r="A1" s="7" t="s">
        <v>417</v>
      </c>
      <c r="B1" s="8" t="s">
        <v>416</v>
      </c>
      <c r="C1" s="8" t="s">
        <v>418</v>
      </c>
      <c r="D1" s="8" t="s">
        <v>419</v>
      </c>
      <c r="E1" s="8" t="s">
        <v>689</v>
      </c>
      <c r="F1" s="8" t="s">
        <v>690</v>
      </c>
      <c r="G1" s="8" t="s">
        <v>691</v>
      </c>
      <c r="H1" s="9" t="s">
        <v>692</v>
      </c>
      <c r="I1" s="205" t="s">
        <v>619</v>
      </c>
      <c r="J1" s="9" t="s">
        <v>693</v>
      </c>
      <c r="K1" s="9" t="s">
        <v>694</v>
      </c>
      <c r="L1" s="206" t="s">
        <v>420</v>
      </c>
    </row>
    <row r="2" spans="1:12" ht="13.5" thickBot="1">
      <c r="A2" s="10" t="s">
        <v>696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1:12" s="82" customFormat="1" ht="28.5" customHeight="1" thickBot="1">
      <c r="A3" s="77" t="s">
        <v>697</v>
      </c>
      <c r="B3" s="78" t="s">
        <v>695</v>
      </c>
      <c r="C3" s="78" t="s">
        <v>695</v>
      </c>
      <c r="D3" s="78" t="s">
        <v>695</v>
      </c>
      <c r="E3" s="78" t="s">
        <v>695</v>
      </c>
      <c r="F3" s="78" t="s">
        <v>695</v>
      </c>
      <c r="G3" s="79" t="s">
        <v>698</v>
      </c>
      <c r="H3" s="80">
        <f>H4+H6+H15+H34+H39+H46</f>
        <v>53431</v>
      </c>
      <c r="I3" s="80">
        <f>I4+I6+I15+I34+I39+I46</f>
        <v>54806</v>
      </c>
      <c r="J3" s="80">
        <f>J4+J6+J15+J34+J39+J46</f>
        <v>54806</v>
      </c>
      <c r="K3" s="80">
        <f>K4+K6+K15+K34+K39+K46</f>
        <v>51983.719999999994</v>
      </c>
      <c r="L3" s="81">
        <f>K3/J3*100</f>
        <v>94.85041783746304</v>
      </c>
    </row>
    <row r="4" spans="1:12" ht="12.75">
      <c r="A4" s="221"/>
      <c r="B4" s="11"/>
      <c r="C4" s="11"/>
      <c r="D4" s="11"/>
      <c r="E4" s="11" t="s">
        <v>421</v>
      </c>
      <c r="F4" s="11"/>
      <c r="G4" s="11" t="s">
        <v>422</v>
      </c>
      <c r="H4" s="12">
        <f>SUM(H5)</f>
        <v>33800</v>
      </c>
      <c r="I4" s="12">
        <f>SUM(I5)</f>
        <v>33800</v>
      </c>
      <c r="J4" s="12">
        <f>SUM(J5)</f>
        <v>33800</v>
      </c>
      <c r="K4" s="12">
        <f>SUM(K5)</f>
        <v>32948.56</v>
      </c>
      <c r="L4" s="222">
        <f>K4/J4*100</f>
        <v>97.48094674556212</v>
      </c>
    </row>
    <row r="5" spans="1:12" ht="12.75">
      <c r="A5" s="30" t="s">
        <v>695</v>
      </c>
      <c r="B5" s="4" t="s">
        <v>695</v>
      </c>
      <c r="C5" s="4" t="s">
        <v>695</v>
      </c>
      <c r="D5" s="4" t="s">
        <v>699</v>
      </c>
      <c r="E5" s="4" t="s">
        <v>700</v>
      </c>
      <c r="F5" s="4" t="s">
        <v>701</v>
      </c>
      <c r="G5" s="4" t="s">
        <v>423</v>
      </c>
      <c r="H5" s="5">
        <v>33800</v>
      </c>
      <c r="I5" s="5">
        <v>33800</v>
      </c>
      <c r="J5" s="5">
        <v>33800</v>
      </c>
      <c r="K5" s="5">
        <v>32948.56</v>
      </c>
      <c r="L5" s="47"/>
    </row>
    <row r="6" spans="1:12" ht="12.75">
      <c r="A6" s="30"/>
      <c r="B6" s="4"/>
      <c r="C6" s="4"/>
      <c r="D6" s="4"/>
      <c r="E6" s="3" t="s">
        <v>424</v>
      </c>
      <c r="F6" s="3"/>
      <c r="G6" s="3" t="s">
        <v>425</v>
      </c>
      <c r="H6" s="6">
        <f>SUM(H7:H14)</f>
        <v>11824</v>
      </c>
      <c r="I6" s="6">
        <f>SUM(I7:I14)</f>
        <v>11824</v>
      </c>
      <c r="J6" s="6">
        <f>SUM(J7:J14)</f>
        <v>11824</v>
      </c>
      <c r="K6" s="6">
        <f>SUM(K7:K14)</f>
        <v>11633.939999999999</v>
      </c>
      <c r="L6" s="223">
        <f aca="true" t="shared" si="0" ref="L6:L29">K6/J6*100</f>
        <v>98.39259133964816</v>
      </c>
    </row>
    <row r="7" spans="1:12" ht="12.75">
      <c r="A7" s="30" t="s">
        <v>695</v>
      </c>
      <c r="B7" s="4" t="s">
        <v>695</v>
      </c>
      <c r="C7" s="4" t="s">
        <v>695</v>
      </c>
      <c r="D7" s="4" t="s">
        <v>699</v>
      </c>
      <c r="E7" s="4" t="s">
        <v>702</v>
      </c>
      <c r="F7" s="4" t="s">
        <v>701</v>
      </c>
      <c r="G7" s="4" t="s">
        <v>426</v>
      </c>
      <c r="H7" s="5">
        <v>3380</v>
      </c>
      <c r="I7" s="5">
        <v>3380</v>
      </c>
      <c r="J7" s="5">
        <v>3345</v>
      </c>
      <c r="K7" s="5">
        <v>3324.93</v>
      </c>
      <c r="L7" s="224">
        <f t="shared" si="0"/>
        <v>99.4</v>
      </c>
    </row>
    <row r="8" spans="1:12" ht="12.75">
      <c r="A8" s="30" t="s">
        <v>695</v>
      </c>
      <c r="B8" s="4" t="s">
        <v>695</v>
      </c>
      <c r="C8" s="4" t="s">
        <v>695</v>
      </c>
      <c r="D8" s="4" t="s">
        <v>699</v>
      </c>
      <c r="E8" s="4" t="s">
        <v>638</v>
      </c>
      <c r="F8" s="4" t="s">
        <v>701</v>
      </c>
      <c r="G8" s="4" t="s">
        <v>174</v>
      </c>
      <c r="H8" s="5">
        <v>0</v>
      </c>
      <c r="I8" s="5">
        <v>0</v>
      </c>
      <c r="J8" s="5">
        <v>35</v>
      </c>
      <c r="K8" s="5">
        <v>35</v>
      </c>
      <c r="L8" s="224">
        <f>K8/J8*100</f>
        <v>100</v>
      </c>
    </row>
    <row r="9" spans="1:12" ht="12.75">
      <c r="A9" s="30" t="s">
        <v>695</v>
      </c>
      <c r="B9" s="4" t="s">
        <v>695</v>
      </c>
      <c r="C9" s="4" t="s">
        <v>695</v>
      </c>
      <c r="D9" s="4" t="s">
        <v>699</v>
      </c>
      <c r="E9" s="4" t="s">
        <v>703</v>
      </c>
      <c r="F9" s="4" t="s">
        <v>701</v>
      </c>
      <c r="G9" s="4" t="s">
        <v>427</v>
      </c>
      <c r="H9" s="5">
        <v>475</v>
      </c>
      <c r="I9" s="5">
        <v>475</v>
      </c>
      <c r="J9" s="5">
        <v>475</v>
      </c>
      <c r="K9" s="5">
        <v>365.12</v>
      </c>
      <c r="L9" s="224">
        <f t="shared" si="0"/>
        <v>76.86736842105263</v>
      </c>
    </row>
    <row r="10" spans="1:12" ht="12.75">
      <c r="A10" s="30" t="s">
        <v>695</v>
      </c>
      <c r="B10" s="4" t="s">
        <v>695</v>
      </c>
      <c r="C10" s="4" t="s">
        <v>695</v>
      </c>
      <c r="D10" s="4" t="s">
        <v>699</v>
      </c>
      <c r="E10" s="4" t="s">
        <v>704</v>
      </c>
      <c r="F10" s="4" t="s">
        <v>701</v>
      </c>
      <c r="G10" s="4" t="s">
        <v>428</v>
      </c>
      <c r="H10" s="5">
        <v>4732</v>
      </c>
      <c r="I10" s="5">
        <v>4732</v>
      </c>
      <c r="J10" s="5">
        <v>4732</v>
      </c>
      <c r="K10" s="5">
        <v>4702.94</v>
      </c>
      <c r="L10" s="224">
        <f t="shared" si="0"/>
        <v>99.3858833474218</v>
      </c>
    </row>
    <row r="11" spans="1:12" ht="12.75">
      <c r="A11" s="30" t="s">
        <v>695</v>
      </c>
      <c r="B11" s="4" t="s">
        <v>695</v>
      </c>
      <c r="C11" s="4" t="s">
        <v>695</v>
      </c>
      <c r="D11" s="4" t="s">
        <v>699</v>
      </c>
      <c r="E11" s="4" t="s">
        <v>705</v>
      </c>
      <c r="F11" s="4" t="s">
        <v>701</v>
      </c>
      <c r="G11" s="4" t="s">
        <v>429</v>
      </c>
      <c r="H11" s="5">
        <v>275</v>
      </c>
      <c r="I11" s="5">
        <v>275</v>
      </c>
      <c r="J11" s="5">
        <v>275</v>
      </c>
      <c r="K11" s="5">
        <v>272.99</v>
      </c>
      <c r="L11" s="224">
        <f t="shared" si="0"/>
        <v>99.26909090909092</v>
      </c>
    </row>
    <row r="12" spans="1:12" ht="12.75">
      <c r="A12" s="30" t="s">
        <v>695</v>
      </c>
      <c r="B12" s="4" t="s">
        <v>695</v>
      </c>
      <c r="C12" s="4" t="s">
        <v>695</v>
      </c>
      <c r="D12" s="4" t="s">
        <v>699</v>
      </c>
      <c r="E12" s="4" t="s">
        <v>706</v>
      </c>
      <c r="F12" s="4" t="s">
        <v>701</v>
      </c>
      <c r="G12" s="4" t="s">
        <v>430</v>
      </c>
      <c r="H12" s="5">
        <v>1014</v>
      </c>
      <c r="I12" s="5">
        <v>1014</v>
      </c>
      <c r="J12" s="5">
        <v>1014</v>
      </c>
      <c r="K12" s="5">
        <v>1007.37</v>
      </c>
      <c r="L12" s="224">
        <f t="shared" si="0"/>
        <v>99.34615384615385</v>
      </c>
    </row>
    <row r="13" spans="1:12" ht="12.75">
      <c r="A13" s="30" t="s">
        <v>695</v>
      </c>
      <c r="B13" s="4" t="s">
        <v>695</v>
      </c>
      <c r="C13" s="4" t="s">
        <v>695</v>
      </c>
      <c r="D13" s="4" t="s">
        <v>699</v>
      </c>
      <c r="E13" s="4" t="s">
        <v>707</v>
      </c>
      <c r="F13" s="4" t="s">
        <v>701</v>
      </c>
      <c r="G13" s="4" t="s">
        <v>431</v>
      </c>
      <c r="H13" s="5">
        <v>338</v>
      </c>
      <c r="I13" s="5">
        <v>338</v>
      </c>
      <c r="J13" s="5">
        <v>338</v>
      </c>
      <c r="K13" s="5">
        <v>330.22</v>
      </c>
      <c r="L13" s="224">
        <f t="shared" si="0"/>
        <v>97.69822485207101</v>
      </c>
    </row>
    <row r="14" spans="1:12" ht="12.75">
      <c r="A14" s="30" t="s">
        <v>695</v>
      </c>
      <c r="B14" s="4" t="s">
        <v>695</v>
      </c>
      <c r="C14" s="4" t="s">
        <v>695</v>
      </c>
      <c r="D14" s="4" t="s">
        <v>699</v>
      </c>
      <c r="E14" s="4" t="s">
        <v>708</v>
      </c>
      <c r="F14" s="4" t="s">
        <v>701</v>
      </c>
      <c r="G14" s="4" t="s">
        <v>432</v>
      </c>
      <c r="H14" s="5">
        <v>1610</v>
      </c>
      <c r="I14" s="5">
        <v>1610</v>
      </c>
      <c r="J14" s="5">
        <v>1610</v>
      </c>
      <c r="K14" s="5">
        <v>1595.37</v>
      </c>
      <c r="L14" s="224">
        <f t="shared" si="0"/>
        <v>99.09130434782608</v>
      </c>
    </row>
    <row r="15" spans="1:12" ht="12.75">
      <c r="A15" s="30"/>
      <c r="B15" s="4"/>
      <c r="C15" s="4"/>
      <c r="D15" s="4"/>
      <c r="E15" s="3" t="s">
        <v>433</v>
      </c>
      <c r="F15" s="3"/>
      <c r="G15" s="3" t="s">
        <v>434</v>
      </c>
      <c r="H15" s="6">
        <f>SUM(H16:H33)</f>
        <v>7375</v>
      </c>
      <c r="I15" s="6">
        <f>SUM(I16:I33)</f>
        <v>7475</v>
      </c>
      <c r="J15" s="6">
        <f>SUM(J16:J33)</f>
        <v>7475</v>
      </c>
      <c r="K15" s="6">
        <f>SUM(K16:K33)</f>
        <v>5764.599999999999</v>
      </c>
      <c r="L15" s="223">
        <f t="shared" si="0"/>
        <v>77.11839464882942</v>
      </c>
    </row>
    <row r="16" spans="1:12" ht="102">
      <c r="A16" s="30" t="s">
        <v>695</v>
      </c>
      <c r="B16" s="4" t="s">
        <v>695</v>
      </c>
      <c r="C16" s="4" t="s">
        <v>695</v>
      </c>
      <c r="D16" s="4" t="s">
        <v>699</v>
      </c>
      <c r="E16" s="4" t="s">
        <v>709</v>
      </c>
      <c r="F16" s="4" t="s">
        <v>701</v>
      </c>
      <c r="G16" s="170" t="s">
        <v>221</v>
      </c>
      <c r="H16" s="5">
        <v>1840</v>
      </c>
      <c r="I16" s="5">
        <v>1840</v>
      </c>
      <c r="J16" s="5">
        <f>310+510+200+524+130+95+71</f>
        <v>1840</v>
      </c>
      <c r="K16" s="5">
        <f>212.13+402.39+60.04+218.84+43.12+94.51+22.42</f>
        <v>1053.45</v>
      </c>
      <c r="L16" s="224">
        <f t="shared" si="0"/>
        <v>57.25271739130435</v>
      </c>
    </row>
    <row r="17" spans="1:12" ht="24.75">
      <c r="A17" s="30" t="s">
        <v>695</v>
      </c>
      <c r="B17" s="4" t="s">
        <v>695</v>
      </c>
      <c r="C17" s="4" t="s">
        <v>695</v>
      </c>
      <c r="D17" s="4" t="s">
        <v>699</v>
      </c>
      <c r="E17" s="4" t="s">
        <v>710</v>
      </c>
      <c r="F17" s="4" t="s">
        <v>701</v>
      </c>
      <c r="G17" s="43" t="s">
        <v>222</v>
      </c>
      <c r="H17" s="5">
        <v>435</v>
      </c>
      <c r="I17" s="5">
        <v>435</v>
      </c>
      <c r="J17" s="5">
        <v>435</v>
      </c>
      <c r="K17" s="5">
        <v>117.78</v>
      </c>
      <c r="L17" s="224">
        <f t="shared" si="0"/>
        <v>27.075862068965517</v>
      </c>
    </row>
    <row r="18" spans="1:12" ht="12.75">
      <c r="A18" s="30" t="s">
        <v>695</v>
      </c>
      <c r="B18" s="4" t="s">
        <v>695</v>
      </c>
      <c r="C18" s="4" t="s">
        <v>695</v>
      </c>
      <c r="D18" s="4" t="s">
        <v>699</v>
      </c>
      <c r="E18" s="4" t="s">
        <v>711</v>
      </c>
      <c r="F18" s="4" t="s">
        <v>701</v>
      </c>
      <c r="G18" s="43" t="s">
        <v>461</v>
      </c>
      <c r="H18" s="5">
        <v>35</v>
      </c>
      <c r="I18" s="5">
        <v>35</v>
      </c>
      <c r="J18" s="5">
        <v>35</v>
      </c>
      <c r="K18" s="5">
        <v>0</v>
      </c>
      <c r="L18" s="224">
        <f t="shared" si="0"/>
        <v>0</v>
      </c>
    </row>
    <row r="19" spans="1:12" ht="12.75">
      <c r="A19" s="30"/>
      <c r="B19" s="4"/>
      <c r="C19" s="4"/>
      <c r="D19" s="4" t="s">
        <v>699</v>
      </c>
      <c r="E19" s="4" t="s">
        <v>613</v>
      </c>
      <c r="F19" s="4" t="s">
        <v>701</v>
      </c>
      <c r="G19" s="43" t="s">
        <v>59</v>
      </c>
      <c r="H19" s="5">
        <v>30</v>
      </c>
      <c r="I19" s="5">
        <v>30</v>
      </c>
      <c r="J19" s="5">
        <v>30</v>
      </c>
      <c r="K19" s="5">
        <v>15.54</v>
      </c>
      <c r="L19" s="224">
        <f t="shared" si="0"/>
        <v>51.800000000000004</v>
      </c>
    </row>
    <row r="20" spans="1:12" ht="12.75">
      <c r="A20" s="30" t="s">
        <v>695</v>
      </c>
      <c r="B20" s="4" t="s">
        <v>695</v>
      </c>
      <c r="C20" s="4" t="s">
        <v>695</v>
      </c>
      <c r="D20" s="4" t="s">
        <v>699</v>
      </c>
      <c r="E20" s="4" t="s">
        <v>712</v>
      </c>
      <c r="F20" s="4" t="s">
        <v>701</v>
      </c>
      <c r="G20" s="43" t="s">
        <v>106</v>
      </c>
      <c r="H20" s="5">
        <v>100</v>
      </c>
      <c r="I20" s="5">
        <v>88</v>
      </c>
      <c r="J20" s="5">
        <v>135</v>
      </c>
      <c r="K20" s="5">
        <v>134.1</v>
      </c>
      <c r="L20" s="224">
        <f t="shared" si="0"/>
        <v>99.33333333333333</v>
      </c>
    </row>
    <row r="21" spans="1:12" ht="12.75">
      <c r="A21" s="30" t="s">
        <v>695</v>
      </c>
      <c r="B21" s="4" t="s">
        <v>695</v>
      </c>
      <c r="C21" s="4" t="s">
        <v>695</v>
      </c>
      <c r="D21" s="4" t="s">
        <v>699</v>
      </c>
      <c r="E21" s="4" t="s">
        <v>713</v>
      </c>
      <c r="F21" s="4" t="s">
        <v>701</v>
      </c>
      <c r="G21" s="4" t="s">
        <v>608</v>
      </c>
      <c r="H21" s="5">
        <v>500</v>
      </c>
      <c r="I21" s="5">
        <v>500</v>
      </c>
      <c r="J21" s="5">
        <v>500</v>
      </c>
      <c r="K21" s="5">
        <v>377.13</v>
      </c>
      <c r="L21" s="224">
        <f t="shared" si="0"/>
        <v>75.426</v>
      </c>
    </row>
    <row r="22" spans="1:12" ht="12.75">
      <c r="A22" s="30" t="s">
        <v>695</v>
      </c>
      <c r="B22" s="4" t="s">
        <v>695</v>
      </c>
      <c r="C22" s="4" t="s">
        <v>695</v>
      </c>
      <c r="D22" s="4" t="s">
        <v>699</v>
      </c>
      <c r="E22" s="4" t="s">
        <v>713</v>
      </c>
      <c r="F22" s="4" t="s">
        <v>701</v>
      </c>
      <c r="G22" s="4" t="s">
        <v>464</v>
      </c>
      <c r="H22" s="5">
        <v>20</v>
      </c>
      <c r="I22" s="5">
        <v>20</v>
      </c>
      <c r="J22" s="5">
        <v>20</v>
      </c>
      <c r="K22" s="5">
        <v>0</v>
      </c>
      <c r="L22" s="224">
        <f t="shared" si="0"/>
        <v>0</v>
      </c>
    </row>
    <row r="23" spans="1:12" ht="24.75">
      <c r="A23" s="30" t="s">
        <v>695</v>
      </c>
      <c r="B23" s="4" t="s">
        <v>695</v>
      </c>
      <c r="C23" s="4" t="s">
        <v>695</v>
      </c>
      <c r="D23" s="4" t="s">
        <v>699</v>
      </c>
      <c r="E23" s="4" t="s">
        <v>714</v>
      </c>
      <c r="F23" s="4" t="s">
        <v>701</v>
      </c>
      <c r="G23" s="43" t="s">
        <v>776</v>
      </c>
      <c r="H23" s="5">
        <v>50</v>
      </c>
      <c r="I23" s="5">
        <v>62</v>
      </c>
      <c r="J23" s="5">
        <v>183</v>
      </c>
      <c r="K23" s="5">
        <v>183</v>
      </c>
      <c r="L23" s="224">
        <f t="shared" si="0"/>
        <v>100</v>
      </c>
    </row>
    <row r="24" spans="1:12" ht="13.5" thickBot="1">
      <c r="A24" s="30" t="s">
        <v>695</v>
      </c>
      <c r="B24" s="4" t="s">
        <v>695</v>
      </c>
      <c r="C24" s="4" t="s">
        <v>695</v>
      </c>
      <c r="D24" s="4" t="s">
        <v>699</v>
      </c>
      <c r="E24" s="4" t="s">
        <v>716</v>
      </c>
      <c r="F24" s="4" t="s">
        <v>701</v>
      </c>
      <c r="G24" s="4" t="s">
        <v>683</v>
      </c>
      <c r="H24" s="5">
        <v>45</v>
      </c>
      <c r="I24" s="5">
        <v>50</v>
      </c>
      <c r="J24" s="5">
        <v>50</v>
      </c>
      <c r="K24" s="5">
        <v>50</v>
      </c>
      <c r="L24" s="224">
        <f t="shared" si="0"/>
        <v>100</v>
      </c>
    </row>
    <row r="25" spans="1:12" s="1" customFormat="1" ht="38.25">
      <c r="A25" s="44" t="s">
        <v>417</v>
      </c>
      <c r="B25" s="45" t="s">
        <v>416</v>
      </c>
      <c r="C25" s="45" t="s">
        <v>418</v>
      </c>
      <c r="D25" s="45" t="s">
        <v>419</v>
      </c>
      <c r="E25" s="45" t="s">
        <v>689</v>
      </c>
      <c r="F25" s="45" t="s">
        <v>690</v>
      </c>
      <c r="G25" s="45" t="s">
        <v>691</v>
      </c>
      <c r="H25" s="46" t="s">
        <v>692</v>
      </c>
      <c r="I25" s="344" t="s">
        <v>619</v>
      </c>
      <c r="J25" s="46" t="s">
        <v>693</v>
      </c>
      <c r="K25" s="46" t="s">
        <v>694</v>
      </c>
      <c r="L25" s="220" t="s">
        <v>420</v>
      </c>
    </row>
    <row r="26" spans="1:12" ht="25.5">
      <c r="A26" s="30" t="s">
        <v>695</v>
      </c>
      <c r="B26" s="4" t="s">
        <v>695</v>
      </c>
      <c r="C26" s="4" t="s">
        <v>695</v>
      </c>
      <c r="D26" s="4" t="s">
        <v>699</v>
      </c>
      <c r="E26" s="4" t="s">
        <v>717</v>
      </c>
      <c r="F26" s="4" t="s">
        <v>701</v>
      </c>
      <c r="G26" s="43" t="s">
        <v>60</v>
      </c>
      <c r="H26" s="5">
        <v>45</v>
      </c>
      <c r="I26" s="5">
        <v>145</v>
      </c>
      <c r="J26" s="5">
        <v>145</v>
      </c>
      <c r="K26" s="5">
        <v>113.48</v>
      </c>
      <c r="L26" s="224">
        <f t="shared" si="0"/>
        <v>78.26206896551724</v>
      </c>
    </row>
    <row r="27" spans="1:12" ht="12.75">
      <c r="A27" s="30" t="s">
        <v>695</v>
      </c>
      <c r="B27" s="4" t="s">
        <v>695</v>
      </c>
      <c r="C27" s="4" t="s">
        <v>695</v>
      </c>
      <c r="D27" s="4" t="s">
        <v>699</v>
      </c>
      <c r="E27" s="4" t="s">
        <v>718</v>
      </c>
      <c r="F27" s="4" t="s">
        <v>701</v>
      </c>
      <c r="G27" s="43" t="s">
        <v>437</v>
      </c>
      <c r="H27" s="5">
        <v>130</v>
      </c>
      <c r="I27" s="5">
        <v>45</v>
      </c>
      <c r="J27" s="5">
        <v>45</v>
      </c>
      <c r="K27" s="5">
        <v>0</v>
      </c>
      <c r="L27" s="224">
        <f t="shared" si="0"/>
        <v>0</v>
      </c>
    </row>
    <row r="28" spans="1:12" ht="12.75">
      <c r="A28" s="30" t="s">
        <v>695</v>
      </c>
      <c r="B28" s="4" t="s">
        <v>695</v>
      </c>
      <c r="C28" s="4" t="s">
        <v>695</v>
      </c>
      <c r="D28" s="4" t="s">
        <v>699</v>
      </c>
      <c r="E28" s="4" t="s">
        <v>719</v>
      </c>
      <c r="F28" s="4" t="s">
        <v>701</v>
      </c>
      <c r="G28" s="4" t="s">
        <v>562</v>
      </c>
      <c r="H28" s="5">
        <v>55</v>
      </c>
      <c r="I28" s="5">
        <v>55</v>
      </c>
      <c r="J28" s="5">
        <v>56</v>
      </c>
      <c r="K28" s="5">
        <v>55.68</v>
      </c>
      <c r="L28" s="224">
        <f t="shared" si="0"/>
        <v>99.42857142857143</v>
      </c>
    </row>
    <row r="29" spans="1:12" ht="12.75">
      <c r="A29" s="30" t="s">
        <v>695</v>
      </c>
      <c r="B29" s="4" t="s">
        <v>695</v>
      </c>
      <c r="C29" s="4" t="s">
        <v>695</v>
      </c>
      <c r="D29" s="4" t="s">
        <v>699</v>
      </c>
      <c r="E29" s="4" t="s">
        <v>720</v>
      </c>
      <c r="F29" s="4" t="s">
        <v>701</v>
      </c>
      <c r="G29" s="4" t="s">
        <v>563</v>
      </c>
      <c r="H29" s="5">
        <v>1900</v>
      </c>
      <c r="I29" s="5">
        <v>1900</v>
      </c>
      <c r="J29" s="5">
        <v>2262</v>
      </c>
      <c r="K29" s="5">
        <v>2261.76</v>
      </c>
      <c r="L29" s="47">
        <f t="shared" si="0"/>
        <v>99.98938992042441</v>
      </c>
    </row>
    <row r="30" spans="1:12" ht="12.75">
      <c r="A30" s="30" t="s">
        <v>695</v>
      </c>
      <c r="B30" s="4" t="s">
        <v>695</v>
      </c>
      <c r="C30" s="4" t="s">
        <v>695</v>
      </c>
      <c r="D30" s="4" t="s">
        <v>699</v>
      </c>
      <c r="E30" s="4" t="s">
        <v>721</v>
      </c>
      <c r="F30" s="4" t="s">
        <v>701</v>
      </c>
      <c r="G30" s="4" t="s">
        <v>439</v>
      </c>
      <c r="H30" s="5">
        <v>70</v>
      </c>
      <c r="I30" s="5">
        <v>150</v>
      </c>
      <c r="J30" s="5">
        <v>160</v>
      </c>
      <c r="K30" s="5">
        <v>159.78</v>
      </c>
      <c r="L30" s="47">
        <f aca="true" t="shared" si="1" ref="L30:L46">K30/J30*100</f>
        <v>99.8625</v>
      </c>
    </row>
    <row r="31" spans="1:12" ht="12.75">
      <c r="A31" s="30"/>
      <c r="B31" s="4"/>
      <c r="C31" s="4"/>
      <c r="D31" s="4" t="s">
        <v>699</v>
      </c>
      <c r="E31" s="4" t="s">
        <v>462</v>
      </c>
      <c r="F31" s="4" t="s">
        <v>701</v>
      </c>
      <c r="G31" s="4" t="s">
        <v>463</v>
      </c>
      <c r="H31" s="5">
        <v>500</v>
      </c>
      <c r="I31" s="5">
        <v>500</v>
      </c>
      <c r="J31" s="5">
        <v>0</v>
      </c>
      <c r="K31" s="5">
        <v>0</v>
      </c>
      <c r="L31" s="47"/>
    </row>
    <row r="32" spans="1:12" ht="12.75">
      <c r="A32" s="30" t="s">
        <v>695</v>
      </c>
      <c r="B32" s="4" t="s">
        <v>695</v>
      </c>
      <c r="C32" s="4" t="s">
        <v>695</v>
      </c>
      <c r="D32" s="4" t="s">
        <v>699</v>
      </c>
      <c r="E32" s="4" t="s">
        <v>722</v>
      </c>
      <c r="F32" s="4" t="s">
        <v>701</v>
      </c>
      <c r="G32" s="4" t="s">
        <v>223</v>
      </c>
      <c r="H32" s="5">
        <v>770</v>
      </c>
      <c r="I32" s="5">
        <v>770</v>
      </c>
      <c r="J32" s="5">
        <v>729</v>
      </c>
      <c r="K32" s="5">
        <v>650</v>
      </c>
      <c r="L32" s="47">
        <f t="shared" si="1"/>
        <v>89.16323731138546</v>
      </c>
    </row>
    <row r="33" spans="1:12" ht="12.75">
      <c r="A33" s="30"/>
      <c r="B33" s="4"/>
      <c r="C33" s="4"/>
      <c r="D33" s="4" t="s">
        <v>699</v>
      </c>
      <c r="E33" s="4" t="s">
        <v>723</v>
      </c>
      <c r="F33" s="4" t="s">
        <v>701</v>
      </c>
      <c r="G33" s="43" t="s">
        <v>777</v>
      </c>
      <c r="H33" s="5">
        <v>850</v>
      </c>
      <c r="I33" s="5">
        <v>850</v>
      </c>
      <c r="J33" s="5">
        <v>850</v>
      </c>
      <c r="K33" s="5">
        <v>592.9</v>
      </c>
      <c r="L33" s="47">
        <f t="shared" si="1"/>
        <v>69.75294117647059</v>
      </c>
    </row>
    <row r="34" spans="1:12" ht="12.75">
      <c r="A34" s="30"/>
      <c r="B34" s="4"/>
      <c r="C34" s="4"/>
      <c r="D34" s="4"/>
      <c r="E34" s="3" t="s">
        <v>433</v>
      </c>
      <c r="F34" s="3"/>
      <c r="G34" s="3" t="s">
        <v>592</v>
      </c>
      <c r="H34" s="6">
        <f>SUM(H35:H38)</f>
        <v>425</v>
      </c>
      <c r="I34" s="6">
        <f>SUM(I35:I38)</f>
        <v>425</v>
      </c>
      <c r="J34" s="6">
        <f>SUM(J35:J38)</f>
        <v>425</v>
      </c>
      <c r="K34" s="6">
        <f>SUM(K35:K38)</f>
        <v>361.13000000000005</v>
      </c>
      <c r="L34" s="223">
        <f t="shared" si="1"/>
        <v>84.97176470588236</v>
      </c>
    </row>
    <row r="35" spans="1:12" ht="24.75">
      <c r="A35" s="30" t="s">
        <v>695</v>
      </c>
      <c r="B35" s="4" t="s">
        <v>695</v>
      </c>
      <c r="C35" s="4" t="s">
        <v>695</v>
      </c>
      <c r="D35" s="4" t="s">
        <v>724</v>
      </c>
      <c r="E35" s="4" t="s">
        <v>725</v>
      </c>
      <c r="F35" s="4" t="s">
        <v>701</v>
      </c>
      <c r="G35" s="43" t="s">
        <v>778</v>
      </c>
      <c r="H35" s="5">
        <v>30</v>
      </c>
      <c r="I35" s="5">
        <v>30</v>
      </c>
      <c r="J35" s="5">
        <v>30</v>
      </c>
      <c r="K35" s="5">
        <v>27.35</v>
      </c>
      <c r="L35" s="224">
        <f t="shared" si="1"/>
        <v>91.16666666666667</v>
      </c>
    </row>
    <row r="36" spans="1:12" ht="12.75">
      <c r="A36" s="48" t="s">
        <v>695</v>
      </c>
      <c r="B36" s="13" t="s">
        <v>695</v>
      </c>
      <c r="C36" s="13" t="s">
        <v>695</v>
      </c>
      <c r="D36" s="13" t="s">
        <v>724</v>
      </c>
      <c r="E36" s="13" t="s">
        <v>719</v>
      </c>
      <c r="F36" s="13" t="s">
        <v>701</v>
      </c>
      <c r="G36" s="233" t="s">
        <v>467</v>
      </c>
      <c r="H36" s="14">
        <v>215</v>
      </c>
      <c r="I36" s="14">
        <v>215</v>
      </c>
      <c r="J36" s="14">
        <v>215</v>
      </c>
      <c r="K36" s="14">
        <v>197.9</v>
      </c>
      <c r="L36" s="224">
        <f t="shared" si="1"/>
        <v>92.04651162790698</v>
      </c>
    </row>
    <row r="37" spans="1:12" ht="12.75">
      <c r="A37" s="48" t="s">
        <v>695</v>
      </c>
      <c r="B37" s="13" t="s">
        <v>695</v>
      </c>
      <c r="C37" s="13" t="s">
        <v>695</v>
      </c>
      <c r="D37" s="13" t="s">
        <v>724</v>
      </c>
      <c r="E37" s="13" t="s">
        <v>719</v>
      </c>
      <c r="F37" s="13" t="s">
        <v>701</v>
      </c>
      <c r="G37" s="233" t="s">
        <v>465</v>
      </c>
      <c r="H37" s="14">
        <v>140</v>
      </c>
      <c r="I37" s="14">
        <v>140</v>
      </c>
      <c r="J37" s="14">
        <v>140</v>
      </c>
      <c r="K37" s="14">
        <v>124.97</v>
      </c>
      <c r="L37" s="224">
        <f t="shared" si="1"/>
        <v>89.26428571428572</v>
      </c>
    </row>
    <row r="38" spans="1:12" ht="12.75">
      <c r="A38" s="48" t="s">
        <v>695</v>
      </c>
      <c r="B38" s="13" t="s">
        <v>695</v>
      </c>
      <c r="C38" s="13" t="s">
        <v>695</v>
      </c>
      <c r="D38" s="13" t="s">
        <v>724</v>
      </c>
      <c r="E38" s="13" t="s">
        <v>719</v>
      </c>
      <c r="F38" s="13" t="s">
        <v>701</v>
      </c>
      <c r="G38" s="254" t="s">
        <v>466</v>
      </c>
      <c r="H38" s="14">
        <v>40</v>
      </c>
      <c r="I38" s="14">
        <v>40</v>
      </c>
      <c r="J38" s="14">
        <v>40</v>
      </c>
      <c r="K38" s="14">
        <v>10.91</v>
      </c>
      <c r="L38" s="224">
        <f t="shared" si="1"/>
        <v>27.275</v>
      </c>
    </row>
    <row r="39" spans="1:12" ht="12.75">
      <c r="A39" s="48"/>
      <c r="B39" s="13"/>
      <c r="C39" s="13"/>
      <c r="D39" s="13"/>
      <c r="E39" s="13"/>
      <c r="F39" s="13"/>
      <c r="G39" s="287" t="s">
        <v>779</v>
      </c>
      <c r="H39" s="288">
        <f>SUM(H40:H45)</f>
        <v>0</v>
      </c>
      <c r="I39" s="288">
        <f>SUM(I40:I45)</f>
        <v>1275</v>
      </c>
      <c r="J39" s="288">
        <f>SUM(J40:J45)</f>
        <v>1275</v>
      </c>
      <c r="K39" s="288">
        <f>SUM(K40:K45)</f>
        <v>1274</v>
      </c>
      <c r="L39" s="289">
        <f t="shared" si="1"/>
        <v>99.92156862745098</v>
      </c>
    </row>
    <row r="40" spans="1:12" ht="12.75">
      <c r="A40" s="48"/>
      <c r="B40" s="13"/>
      <c r="C40" s="13"/>
      <c r="D40" s="13" t="s">
        <v>31</v>
      </c>
      <c r="E40" s="13" t="s">
        <v>705</v>
      </c>
      <c r="F40" s="13" t="s">
        <v>727</v>
      </c>
      <c r="G40" s="254" t="s">
        <v>429</v>
      </c>
      <c r="H40" s="14">
        <v>0</v>
      </c>
      <c r="I40" s="14">
        <v>10</v>
      </c>
      <c r="J40" s="14">
        <v>10</v>
      </c>
      <c r="K40" s="14">
        <v>9.82</v>
      </c>
      <c r="L40" s="224">
        <f t="shared" si="1"/>
        <v>98.2</v>
      </c>
    </row>
    <row r="41" spans="1:12" ht="12.75">
      <c r="A41" s="48"/>
      <c r="B41" s="13"/>
      <c r="C41" s="13"/>
      <c r="D41" s="13" t="s">
        <v>31</v>
      </c>
      <c r="E41" s="13" t="s">
        <v>726</v>
      </c>
      <c r="F41" s="13" t="s">
        <v>727</v>
      </c>
      <c r="G41" s="254" t="s">
        <v>32</v>
      </c>
      <c r="H41" s="14">
        <v>0</v>
      </c>
      <c r="I41" s="14">
        <v>17</v>
      </c>
      <c r="J41" s="14">
        <v>17</v>
      </c>
      <c r="K41" s="14">
        <v>16.9</v>
      </c>
      <c r="L41" s="224">
        <f t="shared" si="1"/>
        <v>99.41176470588235</v>
      </c>
    </row>
    <row r="42" spans="1:12" ht="12.75">
      <c r="A42" s="48"/>
      <c r="B42" s="13"/>
      <c r="C42" s="13"/>
      <c r="D42" s="13" t="s">
        <v>31</v>
      </c>
      <c r="E42" s="13" t="s">
        <v>725</v>
      </c>
      <c r="F42" s="13" t="s">
        <v>727</v>
      </c>
      <c r="G42" s="254" t="s">
        <v>641</v>
      </c>
      <c r="H42" s="14">
        <v>0</v>
      </c>
      <c r="I42" s="14">
        <v>4.1</v>
      </c>
      <c r="J42" s="14">
        <v>4.1</v>
      </c>
      <c r="K42" s="14">
        <v>4.07</v>
      </c>
      <c r="L42" s="224">
        <f t="shared" si="1"/>
        <v>99.26829268292684</v>
      </c>
    </row>
    <row r="43" spans="1:12" ht="12.75">
      <c r="A43" s="48"/>
      <c r="B43" s="13"/>
      <c r="C43" s="13"/>
      <c r="D43" s="13" t="s">
        <v>31</v>
      </c>
      <c r="E43" s="13" t="s">
        <v>709</v>
      </c>
      <c r="F43" s="13" t="s">
        <v>727</v>
      </c>
      <c r="G43" s="254" t="s">
        <v>642</v>
      </c>
      <c r="H43" s="14">
        <v>0</v>
      </c>
      <c r="I43" s="14">
        <v>2.8</v>
      </c>
      <c r="J43" s="14">
        <v>2.8</v>
      </c>
      <c r="K43" s="14">
        <v>2.67</v>
      </c>
      <c r="L43" s="224">
        <f t="shared" si="1"/>
        <v>95.35714285714286</v>
      </c>
    </row>
    <row r="44" spans="1:12" ht="12.75">
      <c r="A44" s="48"/>
      <c r="B44" s="13"/>
      <c r="C44" s="13"/>
      <c r="D44" s="13" t="s">
        <v>31</v>
      </c>
      <c r="E44" s="13" t="s">
        <v>713</v>
      </c>
      <c r="F44" s="13" t="s">
        <v>727</v>
      </c>
      <c r="G44" s="254" t="s">
        <v>33</v>
      </c>
      <c r="H44" s="14">
        <v>0</v>
      </c>
      <c r="I44" s="14">
        <v>10.1</v>
      </c>
      <c r="J44" s="14">
        <v>10.1</v>
      </c>
      <c r="K44" s="14">
        <v>10.1</v>
      </c>
      <c r="L44" s="224">
        <f t="shared" si="1"/>
        <v>100</v>
      </c>
    </row>
    <row r="45" spans="1:12" ht="12.75">
      <c r="A45" s="48"/>
      <c r="B45" s="13"/>
      <c r="C45" s="13"/>
      <c r="D45" s="13" t="s">
        <v>31</v>
      </c>
      <c r="E45" s="13" t="s">
        <v>723</v>
      </c>
      <c r="F45" s="13" t="s">
        <v>727</v>
      </c>
      <c r="G45" s="254" t="s">
        <v>34</v>
      </c>
      <c r="H45" s="14">
        <v>0</v>
      </c>
      <c r="I45" s="14">
        <v>1231</v>
      </c>
      <c r="J45" s="14">
        <v>1231</v>
      </c>
      <c r="K45" s="14">
        <v>1230.44</v>
      </c>
      <c r="L45" s="224">
        <f t="shared" si="1"/>
        <v>99.9545085296507</v>
      </c>
    </row>
    <row r="46" spans="1:12" s="1" customFormat="1" ht="12.75">
      <c r="A46" s="34"/>
      <c r="B46" s="3"/>
      <c r="C46" s="3"/>
      <c r="D46" s="3" t="s">
        <v>135</v>
      </c>
      <c r="E46" s="3" t="s">
        <v>433</v>
      </c>
      <c r="F46" s="3" t="s">
        <v>701</v>
      </c>
      <c r="G46" s="3" t="s">
        <v>434</v>
      </c>
      <c r="H46" s="6">
        <f>SUM(H47)</f>
        <v>7</v>
      </c>
      <c r="I46" s="6">
        <f>SUM(I47)</f>
        <v>7</v>
      </c>
      <c r="J46" s="6">
        <f>SUM(J47)</f>
        <v>7</v>
      </c>
      <c r="K46" s="6">
        <f>SUM(K47)</f>
        <v>1.49</v>
      </c>
      <c r="L46" s="223">
        <f t="shared" si="1"/>
        <v>21.285714285714285</v>
      </c>
    </row>
    <row r="47" spans="1:12" s="2" customFormat="1" ht="13.5" thickBot="1">
      <c r="A47" s="40" t="s">
        <v>695</v>
      </c>
      <c r="B47" s="41" t="s">
        <v>695</v>
      </c>
      <c r="C47" s="41"/>
      <c r="D47" s="41" t="s">
        <v>135</v>
      </c>
      <c r="E47" s="41" t="s">
        <v>719</v>
      </c>
      <c r="F47" s="41" t="s">
        <v>701</v>
      </c>
      <c r="G47" s="226" t="s">
        <v>107</v>
      </c>
      <c r="H47" s="42">
        <v>7</v>
      </c>
      <c r="I47" s="42">
        <v>7</v>
      </c>
      <c r="J47" s="42">
        <v>7</v>
      </c>
      <c r="K47" s="42">
        <v>1.49</v>
      </c>
      <c r="L47" s="232"/>
    </row>
    <row r="48" spans="1:12" s="2" customFormat="1" ht="9.75" customHeight="1">
      <c r="A48" s="56"/>
      <c r="B48" s="56"/>
      <c r="C48" s="57"/>
      <c r="D48" s="57"/>
      <c r="E48" s="57"/>
      <c r="F48" s="57"/>
      <c r="G48" s="57"/>
      <c r="H48" s="58"/>
      <c r="I48" s="58"/>
      <c r="J48" s="58"/>
      <c r="K48" s="58"/>
      <c r="L48" s="58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</sheetData>
  <sheetProtection/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31.12.2011
VÝDAVKY - Program 1: Riadenie, organizácia a administratíva (správa obce)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selection activeCell="A81" sqref="A81:IV131"/>
    </sheetView>
  </sheetViews>
  <sheetFormatPr defaultColWidth="9.00390625" defaultRowHeight="12.75"/>
  <cols>
    <col min="1" max="1" width="8.375" style="0" customWidth="1"/>
    <col min="2" max="2" width="11.875" style="0" customWidth="1"/>
    <col min="3" max="3" width="6.00390625" style="0" customWidth="1"/>
    <col min="4" max="4" width="8.875" style="0" customWidth="1"/>
    <col min="5" max="5" width="8.125" style="0" bestFit="1" customWidth="1"/>
    <col min="6" max="6" width="5.25390625" style="0" customWidth="1"/>
    <col min="7" max="7" width="42.00390625" style="0" customWidth="1"/>
    <col min="8" max="8" width="9.75390625" style="0" customWidth="1"/>
    <col min="9" max="9" width="10.125" style="0" customWidth="1"/>
    <col min="10" max="10" width="8.875" style="0" customWidth="1"/>
    <col min="11" max="11" width="8.75390625" style="0" customWidth="1"/>
    <col min="12" max="12" width="7.75390625" style="0" customWidth="1"/>
  </cols>
  <sheetData>
    <row r="1" spans="1:12" s="1" customFormat="1" ht="38.25">
      <c r="A1" s="26" t="s">
        <v>417</v>
      </c>
      <c r="B1" s="27" t="s">
        <v>416</v>
      </c>
      <c r="C1" s="27" t="s">
        <v>418</v>
      </c>
      <c r="D1" s="27" t="s">
        <v>419</v>
      </c>
      <c r="E1" s="27" t="s">
        <v>689</v>
      </c>
      <c r="F1" s="27" t="s">
        <v>690</v>
      </c>
      <c r="G1" s="27" t="s">
        <v>691</v>
      </c>
      <c r="H1" s="28" t="s">
        <v>692</v>
      </c>
      <c r="I1" s="202" t="s">
        <v>619</v>
      </c>
      <c r="J1" s="28" t="s">
        <v>693</v>
      </c>
      <c r="K1" s="28" t="s">
        <v>694</v>
      </c>
      <c r="L1" s="207" t="s">
        <v>420</v>
      </c>
    </row>
    <row r="2" spans="1:12" ht="12" customHeight="1">
      <c r="A2" s="30" t="s">
        <v>696</v>
      </c>
      <c r="B2" s="449"/>
      <c r="C2" s="451"/>
      <c r="D2" s="451"/>
      <c r="E2" s="451"/>
      <c r="F2" s="451"/>
      <c r="G2" s="451"/>
      <c r="H2" s="451"/>
      <c r="I2" s="451"/>
      <c r="J2" s="451"/>
      <c r="K2" s="451"/>
      <c r="L2" s="452"/>
    </row>
    <row r="3" spans="1:12" s="18" customFormat="1" ht="15">
      <c r="A3" s="49" t="s">
        <v>728</v>
      </c>
      <c r="B3" s="50" t="s">
        <v>695</v>
      </c>
      <c r="C3" s="50" t="s">
        <v>695</v>
      </c>
      <c r="D3" s="50" t="s">
        <v>695</v>
      </c>
      <c r="E3" s="50" t="s">
        <v>695</v>
      </c>
      <c r="F3" s="50" t="s">
        <v>695</v>
      </c>
      <c r="G3" s="50" t="s">
        <v>122</v>
      </c>
      <c r="H3" s="51">
        <f>H4+H22</f>
        <v>13576</v>
      </c>
      <c r="I3" s="51">
        <f>I4+I22</f>
        <v>14857</v>
      </c>
      <c r="J3" s="51">
        <f>J4+J22</f>
        <v>14902</v>
      </c>
      <c r="K3" s="148">
        <f>K4+K22</f>
        <v>8668.11</v>
      </c>
      <c r="L3" s="63">
        <f>K3/J3*100</f>
        <v>58.16742719098108</v>
      </c>
    </row>
    <row r="4" spans="1:12" s="18" customFormat="1" ht="15">
      <c r="A4" s="32" t="s">
        <v>695</v>
      </c>
      <c r="B4" s="21" t="s">
        <v>697</v>
      </c>
      <c r="C4" s="21" t="s">
        <v>695</v>
      </c>
      <c r="D4" s="21" t="s">
        <v>695</v>
      </c>
      <c r="E4" s="21" t="s">
        <v>695</v>
      </c>
      <c r="F4" s="21" t="s">
        <v>695</v>
      </c>
      <c r="G4" s="21" t="s">
        <v>123</v>
      </c>
      <c r="H4" s="22">
        <f>H5+H20</f>
        <v>3176</v>
      </c>
      <c r="I4" s="22">
        <f>I5+I20</f>
        <v>3176</v>
      </c>
      <c r="J4" s="22">
        <f>J5+J20</f>
        <v>3221</v>
      </c>
      <c r="K4" s="22">
        <f>K5+K20</f>
        <v>2398.2200000000003</v>
      </c>
      <c r="L4" s="63">
        <f>K4/J4*100</f>
        <v>74.45575908103075</v>
      </c>
    </row>
    <row r="5" spans="1:12" s="132" customFormat="1" ht="13.5">
      <c r="A5" s="130"/>
      <c r="B5" s="131"/>
      <c r="C5" s="249" t="s">
        <v>697</v>
      </c>
      <c r="D5" s="249"/>
      <c r="E5" s="249"/>
      <c r="F5" s="249"/>
      <c r="G5" s="249" t="s">
        <v>441</v>
      </c>
      <c r="H5" s="250">
        <f>H6+H8+H16+H18</f>
        <v>2676</v>
      </c>
      <c r="I5" s="250">
        <f>I6+I8+I16+I18</f>
        <v>2676</v>
      </c>
      <c r="J5" s="250">
        <f>J6+J8+J16+J18</f>
        <v>2676</v>
      </c>
      <c r="K5" s="250">
        <f>K6+K8+K16+K18</f>
        <v>1855.89</v>
      </c>
      <c r="L5" s="251">
        <f>K5/J5*100</f>
        <v>69.35313901345292</v>
      </c>
    </row>
    <row r="6" spans="1:12" s="18" customFormat="1" ht="13.5">
      <c r="A6" s="34"/>
      <c r="B6" s="3"/>
      <c r="C6" s="3"/>
      <c r="D6" s="3"/>
      <c r="E6" s="3" t="s">
        <v>421</v>
      </c>
      <c r="F6" s="3"/>
      <c r="G6" s="3" t="s">
        <v>442</v>
      </c>
      <c r="H6" s="23">
        <f>SUM(H7)</f>
        <v>1950</v>
      </c>
      <c r="I6" s="23">
        <f>SUM(I7)</f>
        <v>1950</v>
      </c>
      <c r="J6" s="23">
        <f>SUM(J7)</f>
        <v>1950</v>
      </c>
      <c r="K6" s="23">
        <f>SUM(K7)</f>
        <v>1365</v>
      </c>
      <c r="L6" s="133">
        <f>K6/J6*100</f>
        <v>70</v>
      </c>
    </row>
    <row r="7" spans="1:12" s="2" customFormat="1" ht="12.75">
      <c r="A7" s="30" t="s">
        <v>695</v>
      </c>
      <c r="B7" s="4" t="s">
        <v>695</v>
      </c>
      <c r="C7" s="4" t="s">
        <v>697</v>
      </c>
      <c r="D7" s="4" t="s">
        <v>724</v>
      </c>
      <c r="E7" s="4" t="s">
        <v>700</v>
      </c>
      <c r="F7" s="4" t="s">
        <v>701</v>
      </c>
      <c r="G7" s="4" t="s">
        <v>443</v>
      </c>
      <c r="H7" s="24">
        <v>1950</v>
      </c>
      <c r="I7" s="24">
        <v>1950</v>
      </c>
      <c r="J7" s="24">
        <v>1950</v>
      </c>
      <c r="K7" s="24">
        <v>1365</v>
      </c>
      <c r="L7" s="35"/>
    </row>
    <row r="8" spans="1:12" s="18" customFormat="1" ht="12.75">
      <c r="A8" s="34"/>
      <c r="B8" s="3"/>
      <c r="C8" s="3"/>
      <c r="D8" s="3"/>
      <c r="E8" s="3" t="s">
        <v>424</v>
      </c>
      <c r="F8" s="3"/>
      <c r="G8" s="3" t="s">
        <v>425</v>
      </c>
      <c r="H8" s="25">
        <f>SUM(H9:H15)</f>
        <v>686</v>
      </c>
      <c r="I8" s="25">
        <f>SUM(I9:I15)</f>
        <v>686</v>
      </c>
      <c r="J8" s="25">
        <f>SUM(J9:J15)</f>
        <v>686</v>
      </c>
      <c r="K8" s="25">
        <f>SUM(K9:K15)</f>
        <v>472.24</v>
      </c>
      <c r="L8" s="36">
        <f>K8/J8*100</f>
        <v>68.8396501457726</v>
      </c>
    </row>
    <row r="9" spans="1:12" s="2" customFormat="1" ht="12.75">
      <c r="A9" s="30" t="s">
        <v>695</v>
      </c>
      <c r="B9" s="4" t="s">
        <v>695</v>
      </c>
      <c r="C9" s="4" t="s">
        <v>697</v>
      </c>
      <c r="D9" s="4" t="s">
        <v>724</v>
      </c>
      <c r="E9" s="4" t="s">
        <v>702</v>
      </c>
      <c r="F9" s="4" t="s">
        <v>701</v>
      </c>
      <c r="G9" s="4" t="s">
        <v>426</v>
      </c>
      <c r="H9" s="24">
        <v>195</v>
      </c>
      <c r="I9" s="24">
        <v>195</v>
      </c>
      <c r="J9" s="24">
        <v>195</v>
      </c>
      <c r="K9" s="24">
        <v>136.5</v>
      </c>
      <c r="L9" s="234">
        <f aca="true" t="shared" si="0" ref="L9:L15">K9/J9*100</f>
        <v>70</v>
      </c>
    </row>
    <row r="10" spans="1:12" s="2" customFormat="1" ht="12.75">
      <c r="A10" s="30" t="s">
        <v>695</v>
      </c>
      <c r="B10" s="4" t="s">
        <v>695</v>
      </c>
      <c r="C10" s="4" t="s">
        <v>697</v>
      </c>
      <c r="D10" s="4" t="s">
        <v>724</v>
      </c>
      <c r="E10" s="4" t="s">
        <v>703</v>
      </c>
      <c r="F10" s="4" t="s">
        <v>701</v>
      </c>
      <c r="G10" s="4" t="s">
        <v>427</v>
      </c>
      <c r="H10" s="24">
        <v>35</v>
      </c>
      <c r="I10" s="24">
        <v>35</v>
      </c>
      <c r="J10" s="24">
        <v>35</v>
      </c>
      <c r="K10" s="24">
        <v>19</v>
      </c>
      <c r="L10" s="234">
        <f t="shared" si="0"/>
        <v>54.285714285714285</v>
      </c>
    </row>
    <row r="11" spans="1:12" s="2" customFormat="1" ht="12.75">
      <c r="A11" s="30" t="s">
        <v>695</v>
      </c>
      <c r="B11" s="4" t="s">
        <v>695</v>
      </c>
      <c r="C11" s="4" t="s">
        <v>697</v>
      </c>
      <c r="D11" s="4" t="s">
        <v>724</v>
      </c>
      <c r="E11" s="4" t="s">
        <v>704</v>
      </c>
      <c r="F11" s="4" t="s">
        <v>701</v>
      </c>
      <c r="G11" s="4" t="s">
        <v>428</v>
      </c>
      <c r="H11" s="24">
        <v>265</v>
      </c>
      <c r="I11" s="24">
        <v>265</v>
      </c>
      <c r="J11" s="24">
        <v>265</v>
      </c>
      <c r="K11" s="24">
        <v>191.06</v>
      </c>
      <c r="L11" s="234">
        <f t="shared" si="0"/>
        <v>72.09811320754717</v>
      </c>
    </row>
    <row r="12" spans="1:12" s="2" customFormat="1" ht="12.75">
      <c r="A12" s="30" t="s">
        <v>695</v>
      </c>
      <c r="B12" s="4" t="s">
        <v>695</v>
      </c>
      <c r="C12" s="4" t="s">
        <v>697</v>
      </c>
      <c r="D12" s="4" t="s">
        <v>724</v>
      </c>
      <c r="E12" s="4" t="s">
        <v>705</v>
      </c>
      <c r="F12" s="4" t="s">
        <v>701</v>
      </c>
      <c r="G12" s="4" t="s">
        <v>429</v>
      </c>
      <c r="H12" s="24">
        <v>18</v>
      </c>
      <c r="I12" s="24">
        <v>18</v>
      </c>
      <c r="J12" s="24">
        <v>18</v>
      </c>
      <c r="K12" s="24">
        <v>10.8</v>
      </c>
      <c r="L12" s="234">
        <f t="shared" si="0"/>
        <v>60.00000000000001</v>
      </c>
    </row>
    <row r="13" spans="1:12" s="2" customFormat="1" ht="12.75">
      <c r="A13" s="30" t="s">
        <v>695</v>
      </c>
      <c r="B13" s="4" t="s">
        <v>695</v>
      </c>
      <c r="C13" s="4" t="s">
        <v>697</v>
      </c>
      <c r="D13" s="4" t="s">
        <v>724</v>
      </c>
      <c r="E13" s="4" t="s">
        <v>706</v>
      </c>
      <c r="F13" s="4" t="s">
        <v>701</v>
      </c>
      <c r="G13" s="4" t="s">
        <v>430</v>
      </c>
      <c r="H13" s="24">
        <v>60</v>
      </c>
      <c r="I13" s="24">
        <v>60</v>
      </c>
      <c r="J13" s="24">
        <v>60</v>
      </c>
      <c r="K13" s="24">
        <v>37.62</v>
      </c>
      <c r="L13" s="234">
        <f t="shared" si="0"/>
        <v>62.7</v>
      </c>
    </row>
    <row r="14" spans="1:12" s="2" customFormat="1" ht="12.75">
      <c r="A14" s="30" t="s">
        <v>695</v>
      </c>
      <c r="B14" s="4" t="s">
        <v>695</v>
      </c>
      <c r="C14" s="4" t="s">
        <v>697</v>
      </c>
      <c r="D14" s="4" t="s">
        <v>724</v>
      </c>
      <c r="E14" s="4" t="s">
        <v>707</v>
      </c>
      <c r="F14" s="4" t="s">
        <v>701</v>
      </c>
      <c r="G14" s="4" t="s">
        <v>431</v>
      </c>
      <c r="H14" s="24">
        <v>20</v>
      </c>
      <c r="I14" s="24">
        <v>20</v>
      </c>
      <c r="J14" s="24">
        <v>20</v>
      </c>
      <c r="K14" s="24">
        <v>12.54</v>
      </c>
      <c r="L14" s="234">
        <f t="shared" si="0"/>
        <v>62.7</v>
      </c>
    </row>
    <row r="15" spans="1:12" s="2" customFormat="1" ht="12.75">
      <c r="A15" s="30" t="s">
        <v>695</v>
      </c>
      <c r="B15" s="4" t="s">
        <v>695</v>
      </c>
      <c r="C15" s="4" t="s">
        <v>697</v>
      </c>
      <c r="D15" s="4" t="s">
        <v>724</v>
      </c>
      <c r="E15" s="4" t="s">
        <v>708</v>
      </c>
      <c r="F15" s="4" t="s">
        <v>701</v>
      </c>
      <c r="G15" s="4" t="s">
        <v>432</v>
      </c>
      <c r="H15" s="24">
        <v>93</v>
      </c>
      <c r="I15" s="24">
        <v>93</v>
      </c>
      <c r="J15" s="24">
        <v>93</v>
      </c>
      <c r="K15" s="24">
        <v>64.72</v>
      </c>
      <c r="L15" s="234">
        <f t="shared" si="0"/>
        <v>69.59139784946237</v>
      </c>
    </row>
    <row r="16" spans="1:12" s="18" customFormat="1" ht="12.75">
      <c r="A16" s="34"/>
      <c r="B16" s="3"/>
      <c r="C16" s="3"/>
      <c r="D16" s="3"/>
      <c r="E16" s="3" t="s">
        <v>433</v>
      </c>
      <c r="F16" s="3"/>
      <c r="G16" s="3" t="s">
        <v>434</v>
      </c>
      <c r="H16" s="25">
        <v>20</v>
      </c>
      <c r="I16" s="25">
        <v>20</v>
      </c>
      <c r="J16" s="25">
        <v>20</v>
      </c>
      <c r="K16" s="25">
        <f>SUM(K17:K17)</f>
        <v>18.65</v>
      </c>
      <c r="L16" s="37">
        <f>K16/J16*100</f>
        <v>93.24999999999999</v>
      </c>
    </row>
    <row r="17" spans="1:12" s="2" customFormat="1" ht="12.75">
      <c r="A17" s="30" t="s">
        <v>695</v>
      </c>
      <c r="B17" s="4" t="s">
        <v>695</v>
      </c>
      <c r="C17" s="4" t="s">
        <v>697</v>
      </c>
      <c r="D17" s="4" t="s">
        <v>724</v>
      </c>
      <c r="E17" s="4" t="s">
        <v>721</v>
      </c>
      <c r="F17" s="4" t="s">
        <v>701</v>
      </c>
      <c r="G17" s="4" t="s">
        <v>439</v>
      </c>
      <c r="H17" s="24">
        <v>20</v>
      </c>
      <c r="I17" s="24">
        <v>30</v>
      </c>
      <c r="J17" s="24">
        <v>30</v>
      </c>
      <c r="K17" s="24">
        <v>18.65</v>
      </c>
      <c r="L17" s="35"/>
    </row>
    <row r="18" spans="1:12" s="18" customFormat="1" ht="12.75">
      <c r="A18" s="34"/>
      <c r="B18" s="3"/>
      <c r="C18" s="3"/>
      <c r="D18" s="3"/>
      <c r="E18" s="3" t="s">
        <v>484</v>
      </c>
      <c r="F18" s="3"/>
      <c r="G18" s="3" t="s">
        <v>468</v>
      </c>
      <c r="H18" s="25">
        <v>20</v>
      </c>
      <c r="I18" s="25">
        <v>20</v>
      </c>
      <c r="J18" s="25">
        <v>20</v>
      </c>
      <c r="K18" s="25">
        <f>SUM(K19:K19)</f>
        <v>0</v>
      </c>
      <c r="L18" s="37">
        <f>K18/I18*100</f>
        <v>0</v>
      </c>
    </row>
    <row r="19" spans="1:12" s="2" customFormat="1" ht="12.75">
      <c r="A19" s="30" t="s">
        <v>695</v>
      </c>
      <c r="B19" s="4" t="s">
        <v>695</v>
      </c>
      <c r="C19" s="4" t="s">
        <v>697</v>
      </c>
      <c r="D19" s="4" t="s">
        <v>724</v>
      </c>
      <c r="E19" s="4" t="s">
        <v>721</v>
      </c>
      <c r="F19" s="4" t="s">
        <v>701</v>
      </c>
      <c r="G19" s="4" t="s">
        <v>469</v>
      </c>
      <c r="H19" s="24">
        <v>20</v>
      </c>
      <c r="I19" s="24">
        <v>10</v>
      </c>
      <c r="J19" s="24">
        <v>10</v>
      </c>
      <c r="K19" s="24">
        <v>0</v>
      </c>
      <c r="L19" s="35"/>
    </row>
    <row r="20" spans="1:12" s="132" customFormat="1" ht="13.5">
      <c r="A20" s="130"/>
      <c r="B20" s="131"/>
      <c r="C20" s="249" t="s">
        <v>728</v>
      </c>
      <c r="D20" s="249"/>
      <c r="E20" s="249" t="s">
        <v>433</v>
      </c>
      <c r="F20" s="249"/>
      <c r="G20" s="249" t="s">
        <v>444</v>
      </c>
      <c r="H20" s="252">
        <f>SUM(H21)</f>
        <v>500</v>
      </c>
      <c r="I20" s="252">
        <f>SUM(I21)</f>
        <v>500</v>
      </c>
      <c r="J20" s="252">
        <f>SUM(J21)</f>
        <v>545</v>
      </c>
      <c r="K20" s="252">
        <f>SUM(K21)</f>
        <v>542.33</v>
      </c>
      <c r="L20" s="253">
        <f>K20/J20*100</f>
        <v>99.51009174311928</v>
      </c>
    </row>
    <row r="21" spans="1:12" s="2" customFormat="1" ht="25.5">
      <c r="A21" s="30" t="s">
        <v>695</v>
      </c>
      <c r="B21" s="4" t="s">
        <v>695</v>
      </c>
      <c r="C21" s="4" t="s">
        <v>728</v>
      </c>
      <c r="D21" s="4" t="s">
        <v>724</v>
      </c>
      <c r="E21" s="4" t="s">
        <v>718</v>
      </c>
      <c r="F21" s="4" t="s">
        <v>701</v>
      </c>
      <c r="G21" s="43" t="s">
        <v>224</v>
      </c>
      <c r="H21" s="24">
        <v>500</v>
      </c>
      <c r="I21" s="24">
        <v>500</v>
      </c>
      <c r="J21" s="24">
        <v>545</v>
      </c>
      <c r="K21" s="24">
        <v>542.33</v>
      </c>
      <c r="L21" s="35"/>
    </row>
    <row r="22" spans="1:12" s="18" customFormat="1" ht="12.75">
      <c r="A22" s="32" t="s">
        <v>695</v>
      </c>
      <c r="B22" s="21" t="s">
        <v>728</v>
      </c>
      <c r="C22" s="21" t="s">
        <v>695</v>
      </c>
      <c r="D22" s="21" t="s">
        <v>695</v>
      </c>
      <c r="E22" s="21" t="s">
        <v>695</v>
      </c>
      <c r="F22" s="21" t="s">
        <v>695</v>
      </c>
      <c r="G22" s="21" t="s">
        <v>125</v>
      </c>
      <c r="H22" s="22">
        <f>H23+H34+H42</f>
        <v>10400</v>
      </c>
      <c r="I22" s="22">
        <f>I23+I34+I42</f>
        <v>11681</v>
      </c>
      <c r="J22" s="22">
        <f>J23+J34+J42</f>
        <v>11681</v>
      </c>
      <c r="K22" s="22">
        <f>K23+K34+K42</f>
        <v>6269.889999999999</v>
      </c>
      <c r="L22" s="33">
        <f aca="true" t="shared" si="1" ref="L22:L33">K22/J22*100</f>
        <v>53.67596952315726</v>
      </c>
    </row>
    <row r="23" spans="1:12" s="134" customFormat="1" ht="13.5">
      <c r="A23" s="130"/>
      <c r="B23" s="131"/>
      <c r="C23" s="249" t="s">
        <v>697</v>
      </c>
      <c r="D23" s="249"/>
      <c r="E23" s="249"/>
      <c r="F23" s="249"/>
      <c r="G23" s="249" t="s">
        <v>447</v>
      </c>
      <c r="H23" s="250">
        <f>H24+H28</f>
        <v>2200</v>
      </c>
      <c r="I23" s="250">
        <f>I24+I28</f>
        <v>2200</v>
      </c>
      <c r="J23" s="250">
        <f>J24+J28</f>
        <v>2200</v>
      </c>
      <c r="K23" s="250">
        <f>K24+K28</f>
        <v>725.5</v>
      </c>
      <c r="L23" s="251">
        <f t="shared" si="1"/>
        <v>32.97727272727273</v>
      </c>
    </row>
    <row r="24" spans="1:12" s="1" customFormat="1" ht="12.75">
      <c r="A24" s="34"/>
      <c r="B24" s="3"/>
      <c r="C24" s="3"/>
      <c r="D24" s="3"/>
      <c r="E24" s="3" t="s">
        <v>433</v>
      </c>
      <c r="F24" s="3"/>
      <c r="G24" s="3" t="s">
        <v>434</v>
      </c>
      <c r="H24" s="23">
        <f>SUM(H25:H27)</f>
        <v>1850</v>
      </c>
      <c r="I24" s="23">
        <f>SUM(I25:I27)</f>
        <v>1850</v>
      </c>
      <c r="J24" s="23">
        <f>SUM(J25:J27)</f>
        <v>1850</v>
      </c>
      <c r="K24" s="23">
        <f>SUM(K25:K27)</f>
        <v>668.52</v>
      </c>
      <c r="L24" s="38">
        <f t="shared" si="1"/>
        <v>36.13621621621622</v>
      </c>
    </row>
    <row r="25" spans="1:12" ht="12.75">
      <c r="A25" s="30" t="s">
        <v>695</v>
      </c>
      <c r="B25" s="4" t="s">
        <v>695</v>
      </c>
      <c r="C25" s="4" t="s">
        <v>697</v>
      </c>
      <c r="D25" s="4" t="s">
        <v>699</v>
      </c>
      <c r="E25" s="4" t="s">
        <v>726</v>
      </c>
      <c r="F25" s="4" t="s">
        <v>701</v>
      </c>
      <c r="G25" s="4" t="s">
        <v>440</v>
      </c>
      <c r="H25" s="24">
        <v>350</v>
      </c>
      <c r="I25" s="24">
        <v>350</v>
      </c>
      <c r="J25" s="24">
        <v>350</v>
      </c>
      <c r="K25" s="24">
        <v>119.85</v>
      </c>
      <c r="L25" s="200">
        <f t="shared" si="1"/>
        <v>34.24285714285714</v>
      </c>
    </row>
    <row r="26" spans="1:12" ht="48.75">
      <c r="A26" s="30" t="s">
        <v>695</v>
      </c>
      <c r="B26" s="4" t="s">
        <v>695</v>
      </c>
      <c r="C26" s="4" t="s">
        <v>697</v>
      </c>
      <c r="D26" s="4" t="s">
        <v>699</v>
      </c>
      <c r="E26" s="4" t="s">
        <v>710</v>
      </c>
      <c r="F26" s="4" t="s">
        <v>701</v>
      </c>
      <c r="G26" s="172" t="s">
        <v>0</v>
      </c>
      <c r="H26" s="24">
        <v>800</v>
      </c>
      <c r="I26" s="24">
        <v>800</v>
      </c>
      <c r="J26" s="24">
        <v>800</v>
      </c>
      <c r="K26" s="24">
        <v>347.67</v>
      </c>
      <c r="L26" s="200">
        <f t="shared" si="1"/>
        <v>43.45875</v>
      </c>
    </row>
    <row r="27" spans="1:12" ht="36.75">
      <c r="A27" s="30" t="s">
        <v>695</v>
      </c>
      <c r="B27" s="4" t="s">
        <v>695</v>
      </c>
      <c r="C27" s="4" t="s">
        <v>697</v>
      </c>
      <c r="D27" s="4" t="s">
        <v>699</v>
      </c>
      <c r="E27" s="4" t="s">
        <v>124</v>
      </c>
      <c r="F27" s="4" t="s">
        <v>701</v>
      </c>
      <c r="G27" s="43" t="s">
        <v>225</v>
      </c>
      <c r="H27" s="24">
        <v>700</v>
      </c>
      <c r="I27" s="24">
        <v>700</v>
      </c>
      <c r="J27" s="24">
        <v>700</v>
      </c>
      <c r="K27" s="24">
        <v>201</v>
      </c>
      <c r="L27" s="200">
        <f t="shared" si="1"/>
        <v>28.714285714285715</v>
      </c>
    </row>
    <row r="28" spans="1:12" s="1" customFormat="1" ht="12.75">
      <c r="A28" s="34"/>
      <c r="B28" s="3"/>
      <c r="C28" s="3"/>
      <c r="D28" s="3"/>
      <c r="E28" s="3" t="s">
        <v>433</v>
      </c>
      <c r="F28" s="3"/>
      <c r="G28" s="3" t="s">
        <v>434</v>
      </c>
      <c r="H28" s="25">
        <f>SUM(H29:H33)</f>
        <v>350</v>
      </c>
      <c r="I28" s="25">
        <f>SUM(I29:I33)</f>
        <v>350</v>
      </c>
      <c r="J28" s="25">
        <f>SUM(J29:J33)</f>
        <v>350</v>
      </c>
      <c r="K28" s="25">
        <f>SUM(K29:K33)</f>
        <v>56.98</v>
      </c>
      <c r="L28" s="39">
        <f t="shared" si="1"/>
        <v>16.28</v>
      </c>
    </row>
    <row r="29" spans="1:12" ht="13.5" thickBot="1">
      <c r="A29" s="30" t="s">
        <v>695</v>
      </c>
      <c r="B29" s="4" t="s">
        <v>695</v>
      </c>
      <c r="C29" s="4" t="s">
        <v>697</v>
      </c>
      <c r="D29" s="4" t="s">
        <v>724</v>
      </c>
      <c r="E29" s="4" t="s">
        <v>726</v>
      </c>
      <c r="F29" s="4" t="s">
        <v>701</v>
      </c>
      <c r="G29" s="4" t="s">
        <v>470</v>
      </c>
      <c r="H29" s="24">
        <v>90</v>
      </c>
      <c r="I29" s="24">
        <v>90</v>
      </c>
      <c r="J29" s="24">
        <v>90</v>
      </c>
      <c r="K29" s="24">
        <v>0</v>
      </c>
      <c r="L29" s="168">
        <f t="shared" si="1"/>
        <v>0</v>
      </c>
    </row>
    <row r="30" spans="1:12" s="1" customFormat="1" ht="38.25">
      <c r="A30" s="26" t="s">
        <v>417</v>
      </c>
      <c r="B30" s="27" t="s">
        <v>416</v>
      </c>
      <c r="C30" s="27" t="s">
        <v>418</v>
      </c>
      <c r="D30" s="27" t="s">
        <v>419</v>
      </c>
      <c r="E30" s="27" t="s">
        <v>689</v>
      </c>
      <c r="F30" s="27" t="s">
        <v>690</v>
      </c>
      <c r="G30" s="27" t="s">
        <v>691</v>
      </c>
      <c r="H30" s="28" t="s">
        <v>692</v>
      </c>
      <c r="I30" s="202" t="s">
        <v>619</v>
      </c>
      <c r="J30" s="28" t="s">
        <v>693</v>
      </c>
      <c r="K30" s="28" t="s">
        <v>694</v>
      </c>
      <c r="L30" s="207" t="s">
        <v>420</v>
      </c>
    </row>
    <row r="31" spans="1:12" ht="12.75">
      <c r="A31" s="30" t="s">
        <v>695</v>
      </c>
      <c r="B31" s="4" t="s">
        <v>695</v>
      </c>
      <c r="C31" s="4" t="s">
        <v>697</v>
      </c>
      <c r="D31" s="4" t="s">
        <v>724</v>
      </c>
      <c r="E31" s="4" t="s">
        <v>710</v>
      </c>
      <c r="F31" s="4" t="s">
        <v>701</v>
      </c>
      <c r="G31" s="4" t="s">
        <v>471</v>
      </c>
      <c r="H31" s="24">
        <v>30</v>
      </c>
      <c r="I31" s="24">
        <v>30</v>
      </c>
      <c r="J31" s="24">
        <v>30</v>
      </c>
      <c r="K31" s="24">
        <v>0</v>
      </c>
      <c r="L31" s="168">
        <f t="shared" si="1"/>
        <v>0</v>
      </c>
    </row>
    <row r="32" spans="1:12" ht="25.5">
      <c r="A32" s="30" t="s">
        <v>695</v>
      </c>
      <c r="B32" s="4" t="s">
        <v>695</v>
      </c>
      <c r="C32" s="4" t="s">
        <v>697</v>
      </c>
      <c r="D32" s="4" t="s">
        <v>724</v>
      </c>
      <c r="E32" s="4" t="s">
        <v>124</v>
      </c>
      <c r="F32" s="4" t="s">
        <v>701</v>
      </c>
      <c r="G32" s="43" t="s">
        <v>108</v>
      </c>
      <c r="H32" s="24">
        <v>170</v>
      </c>
      <c r="I32" s="24">
        <v>170</v>
      </c>
      <c r="J32" s="24">
        <v>170</v>
      </c>
      <c r="K32" s="24">
        <v>56.98</v>
      </c>
      <c r="L32" s="168">
        <f t="shared" si="1"/>
        <v>33.51764705882353</v>
      </c>
    </row>
    <row r="33" spans="1:12" ht="12.75">
      <c r="A33" s="30" t="s">
        <v>695</v>
      </c>
      <c r="B33" s="4" t="s">
        <v>695</v>
      </c>
      <c r="C33" s="4" t="s">
        <v>697</v>
      </c>
      <c r="D33" s="4" t="s">
        <v>724</v>
      </c>
      <c r="E33" s="4" t="s">
        <v>717</v>
      </c>
      <c r="F33" s="4" t="s">
        <v>701</v>
      </c>
      <c r="G33" s="4" t="s">
        <v>472</v>
      </c>
      <c r="H33" s="24">
        <v>60</v>
      </c>
      <c r="I33" s="24">
        <v>60</v>
      </c>
      <c r="J33" s="24">
        <v>60</v>
      </c>
      <c r="K33" s="24">
        <v>0</v>
      </c>
      <c r="L33" s="168">
        <f t="shared" si="1"/>
        <v>0</v>
      </c>
    </row>
    <row r="34" spans="1:12" s="134" customFormat="1" ht="13.5">
      <c r="A34" s="130"/>
      <c r="B34" s="131"/>
      <c r="C34" s="249" t="s">
        <v>728</v>
      </c>
      <c r="D34" s="249"/>
      <c r="E34" s="249" t="s">
        <v>433</v>
      </c>
      <c r="F34" s="249"/>
      <c r="G34" s="249" t="s">
        <v>448</v>
      </c>
      <c r="H34" s="252">
        <f>SUM(H35:H41)</f>
        <v>2400</v>
      </c>
      <c r="I34" s="252">
        <f>SUM(I35:I41)</f>
        <v>3650</v>
      </c>
      <c r="J34" s="252">
        <f>SUM(J35:J41)</f>
        <v>3650</v>
      </c>
      <c r="K34" s="252">
        <f>SUM(K35:K41)</f>
        <v>2170.35</v>
      </c>
      <c r="L34" s="253">
        <f aca="true" t="shared" si="2" ref="L34:L47">K34/J34*100</f>
        <v>59.46164383561644</v>
      </c>
    </row>
    <row r="35" spans="1:12" ht="24.75">
      <c r="A35" s="30" t="s">
        <v>695</v>
      </c>
      <c r="B35" s="4" t="s">
        <v>695</v>
      </c>
      <c r="C35" s="4" t="s">
        <v>728</v>
      </c>
      <c r="D35" s="4" t="s">
        <v>699</v>
      </c>
      <c r="E35" s="4" t="s">
        <v>35</v>
      </c>
      <c r="F35" s="4" t="s">
        <v>701</v>
      </c>
      <c r="G35" s="43" t="s">
        <v>1</v>
      </c>
      <c r="H35" s="24">
        <v>0</v>
      </c>
      <c r="I35" s="24">
        <v>595</v>
      </c>
      <c r="J35" s="24">
        <v>595</v>
      </c>
      <c r="K35" s="24">
        <v>594.46</v>
      </c>
      <c r="L35" s="235">
        <f>K35/J35*100</f>
        <v>99.909243697479</v>
      </c>
    </row>
    <row r="36" spans="1:12" ht="13.5">
      <c r="A36" s="30" t="s">
        <v>695</v>
      </c>
      <c r="B36" s="4" t="s">
        <v>695</v>
      </c>
      <c r="C36" s="4" t="s">
        <v>728</v>
      </c>
      <c r="D36" s="4" t="s">
        <v>699</v>
      </c>
      <c r="E36" s="4" t="s">
        <v>90</v>
      </c>
      <c r="F36" s="4" t="s">
        <v>701</v>
      </c>
      <c r="G36" s="4" t="s">
        <v>91</v>
      </c>
      <c r="H36" s="24">
        <v>0</v>
      </c>
      <c r="I36" s="24">
        <v>0</v>
      </c>
      <c r="J36" s="24">
        <v>0</v>
      </c>
      <c r="K36" s="24">
        <v>0</v>
      </c>
      <c r="L36" s="235">
        <v>0</v>
      </c>
    </row>
    <row r="37" spans="1:12" ht="13.5">
      <c r="A37" s="30" t="s">
        <v>695</v>
      </c>
      <c r="B37" s="4" t="s">
        <v>695</v>
      </c>
      <c r="C37" s="4" t="s">
        <v>728</v>
      </c>
      <c r="D37" s="4" t="s">
        <v>699</v>
      </c>
      <c r="E37" s="4" t="s">
        <v>126</v>
      </c>
      <c r="F37" s="4" t="s">
        <v>701</v>
      </c>
      <c r="G37" s="4" t="s">
        <v>687</v>
      </c>
      <c r="H37" s="24">
        <v>400</v>
      </c>
      <c r="I37" s="24">
        <v>400</v>
      </c>
      <c r="J37" s="24">
        <v>400</v>
      </c>
      <c r="K37" s="24">
        <v>0</v>
      </c>
      <c r="L37" s="235">
        <f t="shared" si="2"/>
        <v>0</v>
      </c>
    </row>
    <row r="38" spans="1:12" ht="36.75">
      <c r="A38" s="30" t="s">
        <v>695</v>
      </c>
      <c r="B38" s="4" t="s">
        <v>695</v>
      </c>
      <c r="C38" s="4" t="s">
        <v>728</v>
      </c>
      <c r="D38" s="4" t="s">
        <v>699</v>
      </c>
      <c r="E38" s="4" t="s">
        <v>127</v>
      </c>
      <c r="F38" s="4" t="s">
        <v>701</v>
      </c>
      <c r="G38" s="43" t="s">
        <v>2</v>
      </c>
      <c r="H38" s="24">
        <v>650</v>
      </c>
      <c r="I38" s="24">
        <v>1200</v>
      </c>
      <c r="J38" s="24">
        <v>1200</v>
      </c>
      <c r="K38" s="24">
        <v>1025.8</v>
      </c>
      <c r="L38" s="235">
        <f t="shared" si="2"/>
        <v>85.48333333333333</v>
      </c>
    </row>
    <row r="39" spans="1:12" ht="25.5">
      <c r="A39" s="30"/>
      <c r="B39" s="4"/>
      <c r="C39" s="4" t="s">
        <v>728</v>
      </c>
      <c r="D39" s="4" t="s">
        <v>699</v>
      </c>
      <c r="E39" s="4" t="s">
        <v>408</v>
      </c>
      <c r="F39" s="4" t="s">
        <v>701</v>
      </c>
      <c r="G39" s="43" t="s">
        <v>61</v>
      </c>
      <c r="H39" s="24">
        <v>0</v>
      </c>
      <c r="I39" s="24">
        <v>105</v>
      </c>
      <c r="J39" s="24">
        <v>105</v>
      </c>
      <c r="K39" s="24">
        <v>28</v>
      </c>
      <c r="L39" s="235">
        <f>K39/J39*100</f>
        <v>26.666666666666668</v>
      </c>
    </row>
    <row r="40" spans="1:12" ht="25.5">
      <c r="A40" s="30"/>
      <c r="B40" s="4"/>
      <c r="C40" s="4" t="s">
        <v>728</v>
      </c>
      <c r="D40" s="4" t="s">
        <v>699</v>
      </c>
      <c r="E40" s="4" t="s">
        <v>644</v>
      </c>
      <c r="F40" s="4" t="s">
        <v>701</v>
      </c>
      <c r="G40" s="43" t="s">
        <v>109</v>
      </c>
      <c r="H40" s="24">
        <v>950</v>
      </c>
      <c r="I40" s="24">
        <v>950</v>
      </c>
      <c r="J40" s="24">
        <v>950</v>
      </c>
      <c r="K40" s="24">
        <v>522.09</v>
      </c>
      <c r="L40" s="235">
        <f t="shared" si="2"/>
        <v>54.956842105263156</v>
      </c>
    </row>
    <row r="41" spans="1:12" ht="13.5">
      <c r="A41" s="30" t="s">
        <v>695</v>
      </c>
      <c r="B41" s="4" t="s">
        <v>695</v>
      </c>
      <c r="C41" s="4" t="s">
        <v>728</v>
      </c>
      <c r="D41" s="4" t="s">
        <v>699</v>
      </c>
      <c r="E41" s="4" t="s">
        <v>717</v>
      </c>
      <c r="F41" s="4" t="s">
        <v>701</v>
      </c>
      <c r="G41" s="4" t="s">
        <v>472</v>
      </c>
      <c r="H41" s="24">
        <v>400</v>
      </c>
      <c r="I41" s="24">
        <v>400</v>
      </c>
      <c r="J41" s="24">
        <v>400</v>
      </c>
      <c r="K41" s="24">
        <v>0</v>
      </c>
      <c r="L41" s="235">
        <f t="shared" si="2"/>
        <v>0</v>
      </c>
    </row>
    <row r="42" spans="1:12" s="134" customFormat="1" ht="12" customHeight="1">
      <c r="A42" s="130" t="s">
        <v>728</v>
      </c>
      <c r="B42" s="131" t="s">
        <v>728</v>
      </c>
      <c r="C42" s="249" t="s">
        <v>129</v>
      </c>
      <c r="D42" s="249"/>
      <c r="E42" s="249" t="s">
        <v>433</v>
      </c>
      <c r="F42" s="249"/>
      <c r="G42" s="249" t="s">
        <v>449</v>
      </c>
      <c r="H42" s="252">
        <f>SUM(H43:H47)</f>
        <v>5800</v>
      </c>
      <c r="I42" s="252">
        <f>SUM(I43:I47)</f>
        <v>5831</v>
      </c>
      <c r="J42" s="252">
        <f>SUM(J43:J47)</f>
        <v>5831</v>
      </c>
      <c r="K42" s="252">
        <f>SUM(K43:K47)</f>
        <v>3374.04</v>
      </c>
      <c r="L42" s="253">
        <f t="shared" si="2"/>
        <v>57.86383124678443</v>
      </c>
    </row>
    <row r="43" spans="1:12" ht="51">
      <c r="A43" s="30" t="s">
        <v>695</v>
      </c>
      <c r="B43" s="4" t="s">
        <v>695</v>
      </c>
      <c r="C43" s="4" t="s">
        <v>129</v>
      </c>
      <c r="D43" s="4" t="s">
        <v>699</v>
      </c>
      <c r="E43" s="4" t="s">
        <v>130</v>
      </c>
      <c r="F43" s="4" t="s">
        <v>701</v>
      </c>
      <c r="G43" s="171" t="s">
        <v>175</v>
      </c>
      <c r="H43" s="24">
        <v>3200</v>
      </c>
      <c r="I43" s="24">
        <v>3200</v>
      </c>
      <c r="J43" s="24">
        <f>550+500+2150</f>
        <v>3200</v>
      </c>
      <c r="K43" s="24">
        <f>406.09+75.65+1224.73</f>
        <v>1706.47</v>
      </c>
      <c r="L43" s="235">
        <f t="shared" si="2"/>
        <v>53.32718750000001</v>
      </c>
    </row>
    <row r="44" spans="1:12" ht="13.5">
      <c r="A44" s="30" t="s">
        <v>695</v>
      </c>
      <c r="B44" s="4" t="s">
        <v>695</v>
      </c>
      <c r="C44" s="4" t="s">
        <v>129</v>
      </c>
      <c r="D44" s="4" t="s">
        <v>699</v>
      </c>
      <c r="E44" s="4" t="s">
        <v>131</v>
      </c>
      <c r="F44" s="4" t="s">
        <v>701</v>
      </c>
      <c r="G44" s="4" t="s">
        <v>566</v>
      </c>
      <c r="H44" s="24">
        <v>75</v>
      </c>
      <c r="I44" s="24">
        <v>75</v>
      </c>
      <c r="J44" s="24">
        <v>75</v>
      </c>
      <c r="K44" s="24">
        <v>52.66</v>
      </c>
      <c r="L44" s="235">
        <f t="shared" si="2"/>
        <v>70.21333333333332</v>
      </c>
    </row>
    <row r="45" spans="1:12" ht="13.5">
      <c r="A45" s="48"/>
      <c r="B45" s="13"/>
      <c r="C45" s="13" t="s">
        <v>129</v>
      </c>
      <c r="D45" s="13" t="s">
        <v>699</v>
      </c>
      <c r="E45" s="13" t="s">
        <v>131</v>
      </c>
      <c r="F45" s="13" t="s">
        <v>701</v>
      </c>
      <c r="G45" s="13" t="s">
        <v>684</v>
      </c>
      <c r="H45" s="173">
        <v>75</v>
      </c>
      <c r="I45" s="173">
        <v>106</v>
      </c>
      <c r="J45" s="173">
        <v>106</v>
      </c>
      <c r="K45" s="173">
        <v>105.77</v>
      </c>
      <c r="L45" s="235">
        <f t="shared" si="2"/>
        <v>99.78301886792453</v>
      </c>
    </row>
    <row r="46" spans="1:12" ht="38.25">
      <c r="A46" s="48" t="s">
        <v>695</v>
      </c>
      <c r="B46" s="13" t="s">
        <v>695</v>
      </c>
      <c r="C46" s="13" t="s">
        <v>129</v>
      </c>
      <c r="D46" s="13" t="s">
        <v>699</v>
      </c>
      <c r="E46" s="13" t="s">
        <v>725</v>
      </c>
      <c r="F46" s="13" t="s">
        <v>701</v>
      </c>
      <c r="G46" s="225" t="s">
        <v>176</v>
      </c>
      <c r="H46" s="173">
        <v>2450</v>
      </c>
      <c r="I46" s="173">
        <v>1950</v>
      </c>
      <c r="J46" s="173">
        <f>750+1200</f>
        <v>1950</v>
      </c>
      <c r="K46" s="173">
        <f>378.1+1011.81</f>
        <v>1389.9099999999999</v>
      </c>
      <c r="L46" s="235">
        <f t="shared" si="2"/>
        <v>71.2774358974359</v>
      </c>
    </row>
    <row r="47" spans="1:12" ht="14.25" thickBot="1">
      <c r="A47" s="40"/>
      <c r="B47" s="41"/>
      <c r="C47" s="41" t="s">
        <v>129</v>
      </c>
      <c r="D47" s="41" t="s">
        <v>699</v>
      </c>
      <c r="E47" s="41" t="s">
        <v>593</v>
      </c>
      <c r="F47" s="41" t="s">
        <v>701</v>
      </c>
      <c r="G47" s="203" t="s">
        <v>473</v>
      </c>
      <c r="H47" s="42">
        <v>0</v>
      </c>
      <c r="I47" s="42">
        <v>500</v>
      </c>
      <c r="J47" s="42">
        <v>500</v>
      </c>
      <c r="K47" s="42">
        <v>119.23</v>
      </c>
      <c r="L47" s="247">
        <f t="shared" si="2"/>
        <v>23.846</v>
      </c>
    </row>
    <row r="48" spans="1:12" ht="12.75">
      <c r="A48" s="159"/>
      <c r="B48" s="159"/>
      <c r="C48" s="159"/>
      <c r="D48" s="159"/>
      <c r="E48" s="159"/>
      <c r="F48" s="159"/>
      <c r="G48" s="187"/>
      <c r="H48" s="188"/>
      <c r="I48" s="188"/>
      <c r="J48" s="188"/>
      <c r="K48" s="188"/>
      <c r="L48" s="188"/>
    </row>
    <row r="49" spans="1:12" ht="12.75">
      <c r="A49" s="159"/>
      <c r="B49" s="159"/>
      <c r="C49" s="159"/>
      <c r="D49" s="159"/>
      <c r="E49" s="159"/>
      <c r="F49" s="159"/>
      <c r="G49" s="187"/>
      <c r="H49" s="188"/>
      <c r="I49" s="188"/>
      <c r="J49" s="188"/>
      <c r="K49" s="188"/>
      <c r="L49" s="188"/>
    </row>
    <row r="50" spans="1:12" ht="12.75">
      <c r="A50" s="159"/>
      <c r="B50" s="159"/>
      <c r="C50" s="159"/>
      <c r="D50" s="159"/>
      <c r="E50" s="159"/>
      <c r="F50" s="159"/>
      <c r="G50" s="187"/>
      <c r="H50" s="188"/>
      <c r="I50" s="188"/>
      <c r="J50" s="188"/>
      <c r="K50" s="188"/>
      <c r="L50" s="188"/>
    </row>
    <row r="51" spans="1:12" ht="12.75">
      <c r="A51" s="159"/>
      <c r="B51" s="159"/>
      <c r="C51" s="159"/>
      <c r="D51" s="159"/>
      <c r="E51" s="159"/>
      <c r="F51" s="159"/>
      <c r="G51" s="187"/>
      <c r="H51" s="188"/>
      <c r="I51" s="188"/>
      <c r="J51" s="188"/>
      <c r="K51" s="188"/>
      <c r="L51" s="188"/>
    </row>
    <row r="52" spans="1:12" ht="12.75">
      <c r="A52" s="159"/>
      <c r="B52" s="159"/>
      <c r="C52" s="159"/>
      <c r="D52" s="159"/>
      <c r="E52" s="159"/>
      <c r="F52" s="159"/>
      <c r="G52" s="187"/>
      <c r="H52" s="188"/>
      <c r="I52" s="188"/>
      <c r="J52" s="188"/>
      <c r="K52" s="188"/>
      <c r="L52" s="188"/>
    </row>
    <row r="53" spans="1:12" ht="12.75">
      <c r="A53" s="159"/>
      <c r="B53" s="159"/>
      <c r="C53" s="159"/>
      <c r="D53" s="159"/>
      <c r="E53" s="159"/>
      <c r="F53" s="159"/>
      <c r="G53" s="187"/>
      <c r="H53" s="188"/>
      <c r="I53" s="188"/>
      <c r="J53" s="188"/>
      <c r="K53" s="188"/>
      <c r="L53" s="188"/>
    </row>
    <row r="54" spans="1:12" ht="12.75">
      <c r="A54" s="159"/>
      <c r="B54" s="159"/>
      <c r="C54" s="159"/>
      <c r="D54" s="159"/>
      <c r="E54" s="159"/>
      <c r="F54" s="159"/>
      <c r="G54" s="187"/>
      <c r="H54" s="188"/>
      <c r="I54" s="188"/>
      <c r="J54" s="188"/>
      <c r="K54" s="188"/>
      <c r="L54" s="188"/>
    </row>
    <row r="55" spans="1:12" ht="12.75">
      <c r="A55" s="159"/>
      <c r="B55" s="159"/>
      <c r="C55" s="159"/>
      <c r="D55" s="159"/>
      <c r="E55" s="159"/>
      <c r="F55" s="159"/>
      <c r="G55" s="187"/>
      <c r="H55" s="188"/>
      <c r="I55" s="188"/>
      <c r="J55" s="188"/>
      <c r="K55" s="188"/>
      <c r="L55" s="188"/>
    </row>
    <row r="56" spans="1:12" ht="12.75">
      <c r="A56" s="159"/>
      <c r="B56" s="159"/>
      <c r="C56" s="159"/>
      <c r="D56" s="159"/>
      <c r="E56" s="159"/>
      <c r="F56" s="159"/>
      <c r="G56" s="187"/>
      <c r="H56" s="188"/>
      <c r="I56" s="188"/>
      <c r="J56" s="188"/>
      <c r="K56" s="188"/>
      <c r="L56" s="188"/>
    </row>
    <row r="57" spans="1:12" ht="12.75">
      <c r="A57" s="159"/>
      <c r="B57" s="159"/>
      <c r="C57" s="159"/>
      <c r="D57" s="159"/>
      <c r="E57" s="159"/>
      <c r="F57" s="159"/>
      <c r="G57" s="187"/>
      <c r="H57" s="188"/>
      <c r="I57" s="188"/>
      <c r="J57" s="188"/>
      <c r="K57" s="188"/>
      <c r="L57" s="188"/>
    </row>
    <row r="58" spans="1:12" ht="12.75">
      <c r="A58" s="159"/>
      <c r="B58" s="159"/>
      <c r="C58" s="159"/>
      <c r="D58" s="159"/>
      <c r="E58" s="159"/>
      <c r="F58" s="159"/>
      <c r="G58" s="187"/>
      <c r="H58" s="188"/>
      <c r="I58" s="188"/>
      <c r="J58" s="188"/>
      <c r="K58" s="188"/>
      <c r="L58" s="188"/>
    </row>
    <row r="59" spans="1:12" ht="12.75">
      <c r="A59" s="159"/>
      <c r="B59" s="159"/>
      <c r="C59" s="159"/>
      <c r="D59" s="159"/>
      <c r="E59" s="159"/>
      <c r="F59" s="159"/>
      <c r="G59" s="187"/>
      <c r="H59" s="188"/>
      <c r="I59" s="188"/>
      <c r="J59" s="188"/>
      <c r="K59" s="188"/>
      <c r="L59" s="188"/>
    </row>
    <row r="60" spans="1:12" ht="12.75">
      <c r="A60" s="159"/>
      <c r="B60" s="159"/>
      <c r="C60" s="159"/>
      <c r="D60" s="159"/>
      <c r="E60" s="159"/>
      <c r="F60" s="159"/>
      <c r="G60" s="187"/>
      <c r="H60" s="188"/>
      <c r="I60" s="188"/>
      <c r="J60" s="188"/>
      <c r="K60" s="188"/>
      <c r="L60" s="188"/>
    </row>
    <row r="61" spans="1:12" ht="12.75">
      <c r="A61" s="159"/>
      <c r="B61" s="159"/>
      <c r="C61" s="159"/>
      <c r="D61" s="159"/>
      <c r="E61" s="159"/>
      <c r="F61" s="159"/>
      <c r="G61" s="187"/>
      <c r="H61" s="188"/>
      <c r="I61" s="188"/>
      <c r="J61" s="188"/>
      <c r="K61" s="188"/>
      <c r="L61" s="188"/>
    </row>
    <row r="62" spans="1:12" ht="12.75">
      <c r="A62" s="159"/>
      <c r="B62" s="159"/>
      <c r="C62" s="159"/>
      <c r="D62" s="159"/>
      <c r="E62" s="159"/>
      <c r="F62" s="159"/>
      <c r="G62" s="187"/>
      <c r="H62" s="188"/>
      <c r="I62" s="188"/>
      <c r="J62" s="188"/>
      <c r="K62" s="188"/>
      <c r="L62" s="188"/>
    </row>
    <row r="63" spans="1:12" ht="12.75">
      <c r="A63" s="159"/>
      <c r="B63" s="159"/>
      <c r="C63" s="159"/>
      <c r="D63" s="159"/>
      <c r="E63" s="159"/>
      <c r="F63" s="159"/>
      <c r="G63" s="187"/>
      <c r="H63" s="188"/>
      <c r="I63" s="188"/>
      <c r="J63" s="188"/>
      <c r="K63" s="188"/>
      <c r="L63" s="188"/>
    </row>
    <row r="64" spans="1:12" ht="12.75">
      <c r="A64" s="159"/>
      <c r="B64" s="159"/>
      <c r="C64" s="159"/>
      <c r="D64" s="159"/>
      <c r="E64" s="159"/>
      <c r="F64" s="159"/>
      <c r="G64" s="187"/>
      <c r="H64" s="188"/>
      <c r="I64" s="188"/>
      <c r="J64" s="188"/>
      <c r="K64" s="188"/>
      <c r="L64" s="188"/>
    </row>
    <row r="65" spans="1:12" ht="12.75">
      <c r="A65" s="159"/>
      <c r="B65" s="159"/>
      <c r="C65" s="159"/>
      <c r="D65" s="159"/>
      <c r="E65" s="159"/>
      <c r="F65" s="159"/>
      <c r="G65" s="187"/>
      <c r="H65" s="188"/>
      <c r="I65" s="188"/>
      <c r="J65" s="188"/>
      <c r="K65" s="188"/>
      <c r="L65" s="188"/>
    </row>
    <row r="66" spans="1:12" ht="12.75">
      <c r="A66" s="159"/>
      <c r="B66" s="159"/>
      <c r="C66" s="159"/>
      <c r="D66" s="159"/>
      <c r="E66" s="159"/>
      <c r="F66" s="159"/>
      <c r="G66" s="187"/>
      <c r="H66" s="188"/>
      <c r="I66" s="188"/>
      <c r="J66" s="188"/>
      <c r="K66" s="188"/>
      <c r="L66" s="188"/>
    </row>
    <row r="67" spans="1:12" ht="12.75">
      <c r="A67" s="159"/>
      <c r="B67" s="159"/>
      <c r="C67" s="159"/>
      <c r="D67" s="159"/>
      <c r="E67" s="159"/>
      <c r="F67" s="159"/>
      <c r="G67" s="187"/>
      <c r="H67" s="188"/>
      <c r="I67" s="188"/>
      <c r="J67" s="188"/>
      <c r="K67" s="188"/>
      <c r="L67" s="188"/>
    </row>
    <row r="68" spans="1:12" ht="12.75">
      <c r="A68" s="159"/>
      <c r="B68" s="159"/>
      <c r="C68" s="159"/>
      <c r="D68" s="159"/>
      <c r="E68" s="159"/>
      <c r="F68" s="159"/>
      <c r="G68" s="187"/>
      <c r="H68" s="188"/>
      <c r="I68" s="188"/>
      <c r="J68" s="188"/>
      <c r="K68" s="188"/>
      <c r="L68" s="188"/>
    </row>
    <row r="69" spans="1:12" ht="12.75">
      <c r="A69" s="159"/>
      <c r="B69" s="159"/>
      <c r="C69" s="159"/>
      <c r="D69" s="159"/>
      <c r="E69" s="159"/>
      <c r="F69" s="159"/>
      <c r="G69" s="187"/>
      <c r="H69" s="188"/>
      <c r="I69" s="188"/>
      <c r="J69" s="188"/>
      <c r="K69" s="188"/>
      <c r="L69" s="188"/>
    </row>
    <row r="70" spans="1:12" ht="12.75">
      <c r="A70" s="159"/>
      <c r="B70" s="159"/>
      <c r="C70" s="159"/>
      <c r="D70" s="159"/>
      <c r="E70" s="159"/>
      <c r="F70" s="159"/>
      <c r="G70" s="187"/>
      <c r="H70" s="188"/>
      <c r="I70" s="188"/>
      <c r="J70" s="188"/>
      <c r="K70" s="188"/>
      <c r="L70" s="188"/>
    </row>
    <row r="71" spans="1:12" ht="12.75">
      <c r="A71" s="159"/>
      <c r="B71" s="159"/>
      <c r="C71" s="159"/>
      <c r="D71" s="159"/>
      <c r="E71" s="159"/>
      <c r="F71" s="159"/>
      <c r="G71" s="187"/>
      <c r="H71" s="188"/>
      <c r="I71" s="188"/>
      <c r="J71" s="188"/>
      <c r="K71" s="188"/>
      <c r="L71" s="188"/>
    </row>
    <row r="72" spans="1:12" ht="12.75">
      <c r="A72" s="159"/>
      <c r="B72" s="159"/>
      <c r="C72" s="159"/>
      <c r="D72" s="159"/>
      <c r="E72" s="159"/>
      <c r="F72" s="159"/>
      <c r="G72" s="187"/>
      <c r="H72" s="188"/>
      <c r="I72" s="188"/>
      <c r="J72" s="188"/>
      <c r="K72" s="188"/>
      <c r="L72" s="188"/>
    </row>
    <row r="73" spans="1:12" ht="12.75">
      <c r="A73" s="159"/>
      <c r="B73" s="159"/>
      <c r="C73" s="159"/>
      <c r="D73" s="159"/>
      <c r="E73" s="159"/>
      <c r="F73" s="159"/>
      <c r="G73" s="187"/>
      <c r="H73" s="188"/>
      <c r="I73" s="188"/>
      <c r="J73" s="188"/>
      <c r="K73" s="188"/>
      <c r="L73" s="188"/>
    </row>
    <row r="74" spans="1:12" ht="12.75">
      <c r="A74" s="159"/>
      <c r="B74" s="159"/>
      <c r="C74" s="159"/>
      <c r="D74" s="159"/>
      <c r="E74" s="159"/>
      <c r="F74" s="159"/>
      <c r="G74" s="187"/>
      <c r="H74" s="188"/>
      <c r="I74" s="188"/>
      <c r="J74" s="188"/>
      <c r="K74" s="188"/>
      <c r="L74" s="188"/>
    </row>
    <row r="75" spans="1:12" ht="12.75">
      <c r="A75" s="159"/>
      <c r="B75" s="159"/>
      <c r="C75" s="159"/>
      <c r="D75" s="159"/>
      <c r="E75" s="159"/>
      <c r="F75" s="159"/>
      <c r="G75" s="187"/>
      <c r="H75" s="188"/>
      <c r="I75" s="188"/>
      <c r="J75" s="188"/>
      <c r="K75" s="188"/>
      <c r="L75" s="188"/>
    </row>
    <row r="76" spans="1:12" ht="12.75">
      <c r="A76" s="159"/>
      <c r="B76" s="159"/>
      <c r="C76" s="159"/>
      <c r="D76" s="159"/>
      <c r="E76" s="159"/>
      <c r="F76" s="159"/>
      <c r="G76" s="187"/>
      <c r="H76" s="188"/>
      <c r="I76" s="188"/>
      <c r="J76" s="188"/>
      <c r="K76" s="188"/>
      <c r="L76" s="188"/>
    </row>
    <row r="77" spans="1:12" ht="12.75">
      <c r="A77" s="159"/>
      <c r="B77" s="159"/>
      <c r="C77" s="159"/>
      <c r="D77" s="159"/>
      <c r="E77" s="159"/>
      <c r="F77" s="159"/>
      <c r="G77" s="187"/>
      <c r="H77" s="188"/>
      <c r="I77" s="188"/>
      <c r="J77" s="188"/>
      <c r="K77" s="188"/>
      <c r="L77" s="188"/>
    </row>
    <row r="78" spans="1:12" ht="12.75">
      <c r="A78" s="159"/>
      <c r="B78" s="159"/>
      <c r="C78" s="159"/>
      <c r="D78" s="159"/>
      <c r="E78" s="159"/>
      <c r="F78" s="159"/>
      <c r="G78" s="187"/>
      <c r="H78" s="188"/>
      <c r="I78" s="188"/>
      <c r="J78" s="188"/>
      <c r="K78" s="188"/>
      <c r="L78" s="188"/>
    </row>
    <row r="79" spans="1:12" ht="12.75">
      <c r="A79" s="159"/>
      <c r="B79" s="159"/>
      <c r="C79" s="159"/>
      <c r="D79" s="159"/>
      <c r="E79" s="159"/>
      <c r="F79" s="159"/>
      <c r="G79" s="187"/>
      <c r="H79" s="188"/>
      <c r="I79" s="188"/>
      <c r="J79" s="188"/>
      <c r="K79" s="188"/>
      <c r="L79" s="188"/>
    </row>
    <row r="80" spans="1:12" ht="12.75">
      <c r="A80" s="159"/>
      <c r="B80" s="159"/>
      <c r="C80" s="159"/>
      <c r="D80" s="159"/>
      <c r="E80" s="159"/>
      <c r="F80" s="159"/>
      <c r="G80" s="187"/>
      <c r="H80" s="188"/>
      <c r="I80" s="188"/>
      <c r="J80" s="188"/>
      <c r="K80" s="188"/>
      <c r="L80" s="188"/>
    </row>
  </sheetData>
  <sheetProtection/>
  <mergeCells count="1">
    <mergeCell ref="B2:L2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31.12.2011
VÝDAVKY - Program 2: Kontrola a interné služby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27"/>
  <sheetViews>
    <sheetView zoomScalePageLayoutView="0" workbookViewId="0" topLeftCell="A1">
      <selection activeCell="A128" sqref="A128:IV166"/>
    </sheetView>
  </sheetViews>
  <sheetFormatPr defaultColWidth="9.00390625" defaultRowHeight="12.75"/>
  <cols>
    <col min="1" max="1" width="8.875" style="0" bestFit="1" customWidth="1"/>
    <col min="2" max="2" width="11.875" style="0" customWidth="1"/>
    <col min="3" max="3" width="5.875" style="0" customWidth="1"/>
    <col min="5" max="5" width="8.125" style="0" bestFit="1" customWidth="1"/>
    <col min="6" max="6" width="5.125" style="0" customWidth="1"/>
    <col min="7" max="7" width="42.875" style="0" bestFit="1" customWidth="1"/>
    <col min="8" max="8" width="9.875" style="0" customWidth="1"/>
    <col min="9" max="9" width="10.125" style="0" customWidth="1"/>
    <col min="10" max="10" width="8.875" style="0" customWidth="1"/>
    <col min="11" max="11" width="9.25390625" style="0" customWidth="1"/>
    <col min="12" max="12" width="7.75390625" style="0" customWidth="1"/>
  </cols>
  <sheetData>
    <row r="1" spans="1:12" s="1" customFormat="1" ht="38.25">
      <c r="A1" s="26" t="s">
        <v>417</v>
      </c>
      <c r="B1" s="27" t="s">
        <v>416</v>
      </c>
      <c r="C1" s="27" t="s">
        <v>418</v>
      </c>
      <c r="D1" s="27" t="s">
        <v>419</v>
      </c>
      <c r="E1" s="27" t="s">
        <v>689</v>
      </c>
      <c r="F1" s="27" t="s">
        <v>690</v>
      </c>
      <c r="G1" s="27" t="s">
        <v>691</v>
      </c>
      <c r="H1" s="28" t="s">
        <v>692</v>
      </c>
      <c r="I1" s="202" t="s">
        <v>619</v>
      </c>
      <c r="J1" s="28" t="s">
        <v>693</v>
      </c>
      <c r="K1" s="28" t="s">
        <v>694</v>
      </c>
      <c r="L1" s="207" t="s">
        <v>420</v>
      </c>
    </row>
    <row r="2" spans="1:12" ht="12.75">
      <c r="A2" s="30" t="s">
        <v>696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31"/>
    </row>
    <row r="3" spans="1:12" s="52" customFormat="1" ht="15">
      <c r="A3" s="49" t="s">
        <v>129</v>
      </c>
      <c r="B3" s="50" t="s">
        <v>695</v>
      </c>
      <c r="C3" s="50" t="s">
        <v>695</v>
      </c>
      <c r="D3" s="50" t="s">
        <v>695</v>
      </c>
      <c r="E3" s="50" t="s">
        <v>695</v>
      </c>
      <c r="F3" s="50" t="s">
        <v>695</v>
      </c>
      <c r="G3" s="50" t="s">
        <v>132</v>
      </c>
      <c r="H3" s="51">
        <f>H4+H19</f>
        <v>10928</v>
      </c>
      <c r="I3" s="51">
        <f>I4+I19</f>
        <v>32398</v>
      </c>
      <c r="J3" s="51">
        <f>J4+J19</f>
        <v>32631</v>
      </c>
      <c r="K3" s="148">
        <f>K4+K19</f>
        <v>27054</v>
      </c>
      <c r="L3" s="63">
        <f>K3/J3*100</f>
        <v>82.9088903190218</v>
      </c>
    </row>
    <row r="4" spans="1:12" s="18" customFormat="1" ht="12.75">
      <c r="A4" s="255" t="s">
        <v>695</v>
      </c>
      <c r="B4" s="21" t="s">
        <v>697</v>
      </c>
      <c r="C4" s="21" t="s">
        <v>695</v>
      </c>
      <c r="D4" s="21" t="s">
        <v>695</v>
      </c>
      <c r="E4" s="21"/>
      <c r="F4" s="21"/>
      <c r="G4" s="21" t="s">
        <v>133</v>
      </c>
      <c r="H4" s="22">
        <f>H5+H13</f>
        <v>4275</v>
      </c>
      <c r="I4" s="22">
        <f>I5+I13</f>
        <v>25675</v>
      </c>
      <c r="J4" s="22">
        <f>J5+J13</f>
        <v>25803</v>
      </c>
      <c r="K4" s="22">
        <f>K5+K13</f>
        <v>21449.37</v>
      </c>
      <c r="L4" s="33">
        <f>K4/J4*100</f>
        <v>83.12742704336704</v>
      </c>
    </row>
    <row r="5" spans="1:12" s="18" customFormat="1" ht="12.75">
      <c r="A5" s="53"/>
      <c r="B5" s="54"/>
      <c r="C5" s="21" t="s">
        <v>697</v>
      </c>
      <c r="D5" s="21"/>
      <c r="E5" s="21"/>
      <c r="F5" s="21"/>
      <c r="G5" s="21" t="s">
        <v>647</v>
      </c>
      <c r="H5" s="22">
        <f>SUM(H6:H12)</f>
        <v>815</v>
      </c>
      <c r="I5" s="22">
        <f>SUM(I6:I12)</f>
        <v>1215</v>
      </c>
      <c r="J5" s="22">
        <f>SUM(J6:J12)</f>
        <v>1343</v>
      </c>
      <c r="K5" s="22">
        <f>SUM(K6:K12)</f>
        <v>920</v>
      </c>
      <c r="L5" s="33">
        <f>K5/J5*100</f>
        <v>68.50335070737155</v>
      </c>
    </row>
    <row r="6" spans="1:12" s="18" customFormat="1" ht="12.75">
      <c r="A6" s="53"/>
      <c r="B6" s="54"/>
      <c r="C6" s="54"/>
      <c r="D6" s="176" t="s">
        <v>699</v>
      </c>
      <c r="E6" s="176" t="s">
        <v>705</v>
      </c>
      <c r="F6" s="176" t="s">
        <v>701</v>
      </c>
      <c r="G6" s="176" t="s">
        <v>646</v>
      </c>
      <c r="H6" s="178">
        <v>5</v>
      </c>
      <c r="I6" s="178">
        <v>5</v>
      </c>
      <c r="J6" s="178">
        <v>5</v>
      </c>
      <c r="K6" s="178">
        <v>0</v>
      </c>
      <c r="L6" s="328">
        <f aca="true" t="shared" si="0" ref="L6:L12">K6/J6*100</f>
        <v>0</v>
      </c>
    </row>
    <row r="7" spans="1:12" s="67" customFormat="1" ht="12.75">
      <c r="A7" s="64" t="s">
        <v>695</v>
      </c>
      <c r="B7" s="65" t="s">
        <v>695</v>
      </c>
      <c r="C7" s="65"/>
      <c r="D7" s="164" t="s">
        <v>699</v>
      </c>
      <c r="E7" s="164" t="s">
        <v>593</v>
      </c>
      <c r="F7" s="164" t="s">
        <v>701</v>
      </c>
      <c r="G7" s="164" t="s">
        <v>474</v>
      </c>
      <c r="H7" s="167">
        <v>0</v>
      </c>
      <c r="I7" s="167">
        <v>20</v>
      </c>
      <c r="J7" s="167">
        <v>40</v>
      </c>
      <c r="K7" s="167">
        <v>39.6</v>
      </c>
      <c r="L7" s="328">
        <f t="shared" si="0"/>
        <v>99</v>
      </c>
    </row>
    <row r="8" spans="1:12" s="67" customFormat="1" ht="12.75">
      <c r="A8" s="64" t="s">
        <v>695</v>
      </c>
      <c r="B8" s="65" t="s">
        <v>695</v>
      </c>
      <c r="C8" s="65"/>
      <c r="D8" s="164" t="s">
        <v>699</v>
      </c>
      <c r="E8" s="164" t="s">
        <v>709</v>
      </c>
      <c r="F8" s="164" t="s">
        <v>701</v>
      </c>
      <c r="G8" s="164" t="s">
        <v>435</v>
      </c>
      <c r="H8" s="167">
        <v>160</v>
      </c>
      <c r="I8" s="167">
        <v>160</v>
      </c>
      <c r="J8" s="167">
        <v>160</v>
      </c>
      <c r="K8" s="167">
        <v>0</v>
      </c>
      <c r="L8" s="328">
        <f t="shared" si="0"/>
        <v>0</v>
      </c>
    </row>
    <row r="9" spans="1:12" s="67" customFormat="1" ht="25.5">
      <c r="A9" s="64" t="s">
        <v>695</v>
      </c>
      <c r="B9" s="65" t="s">
        <v>695</v>
      </c>
      <c r="C9" s="65"/>
      <c r="D9" s="164" t="s">
        <v>699</v>
      </c>
      <c r="E9" s="164" t="s">
        <v>124</v>
      </c>
      <c r="F9" s="164" t="s">
        <v>701</v>
      </c>
      <c r="G9" s="172" t="s">
        <v>177</v>
      </c>
      <c r="H9" s="167">
        <v>0</v>
      </c>
      <c r="I9" s="167">
        <v>0</v>
      </c>
      <c r="J9" s="167">
        <v>8</v>
      </c>
      <c r="K9" s="167">
        <v>8</v>
      </c>
      <c r="L9" s="328">
        <f>K9/J9*100</f>
        <v>100</v>
      </c>
    </row>
    <row r="10" spans="1:12" s="67" customFormat="1" ht="48.75">
      <c r="A10" s="64" t="s">
        <v>695</v>
      </c>
      <c r="B10" s="65" t="s">
        <v>695</v>
      </c>
      <c r="C10" s="65"/>
      <c r="D10" s="164" t="s">
        <v>699</v>
      </c>
      <c r="E10" s="164" t="s">
        <v>134</v>
      </c>
      <c r="F10" s="164" t="s">
        <v>701</v>
      </c>
      <c r="G10" s="172" t="s">
        <v>226</v>
      </c>
      <c r="H10" s="167">
        <v>400</v>
      </c>
      <c r="I10" s="167">
        <v>780</v>
      </c>
      <c r="J10" s="167">
        <v>880</v>
      </c>
      <c r="K10" s="167">
        <v>872.4</v>
      </c>
      <c r="L10" s="328">
        <f t="shared" si="0"/>
        <v>99.13636363636364</v>
      </c>
    </row>
    <row r="11" spans="1:12" s="67" customFormat="1" ht="12.75">
      <c r="A11" s="64" t="s">
        <v>695</v>
      </c>
      <c r="B11" s="65" t="s">
        <v>695</v>
      </c>
      <c r="C11" s="65"/>
      <c r="D11" s="164" t="s">
        <v>699</v>
      </c>
      <c r="E11" s="164" t="s">
        <v>717</v>
      </c>
      <c r="F11" s="164" t="s">
        <v>701</v>
      </c>
      <c r="G11" s="164" t="s">
        <v>610</v>
      </c>
      <c r="H11" s="167">
        <v>50</v>
      </c>
      <c r="I11" s="167">
        <v>50</v>
      </c>
      <c r="J11" s="167">
        <v>50</v>
      </c>
      <c r="K11" s="167">
        <v>0</v>
      </c>
      <c r="L11" s="328">
        <f t="shared" si="0"/>
        <v>0</v>
      </c>
    </row>
    <row r="12" spans="1:12" s="67" customFormat="1" ht="12.75">
      <c r="A12" s="64" t="s">
        <v>695</v>
      </c>
      <c r="B12" s="65" t="s">
        <v>695</v>
      </c>
      <c r="C12" s="65"/>
      <c r="D12" s="164" t="s">
        <v>699</v>
      </c>
      <c r="E12" s="164" t="s">
        <v>723</v>
      </c>
      <c r="F12" s="164" t="s">
        <v>701</v>
      </c>
      <c r="G12" s="164" t="s">
        <v>475</v>
      </c>
      <c r="H12" s="167">
        <v>200</v>
      </c>
      <c r="I12" s="167">
        <v>200</v>
      </c>
      <c r="J12" s="167">
        <v>200</v>
      </c>
      <c r="K12" s="167">
        <v>0</v>
      </c>
      <c r="L12" s="328">
        <f t="shared" si="0"/>
        <v>0</v>
      </c>
    </row>
    <row r="13" spans="1:12" s="67" customFormat="1" ht="12.75">
      <c r="A13" s="64"/>
      <c r="B13" s="65"/>
      <c r="C13" s="262" t="s">
        <v>728</v>
      </c>
      <c r="D13" s="165"/>
      <c r="E13" s="165"/>
      <c r="F13" s="165"/>
      <c r="G13" s="262" t="s">
        <v>648</v>
      </c>
      <c r="H13" s="263">
        <f>SUM(H15:H18)</f>
        <v>3460</v>
      </c>
      <c r="I13" s="263">
        <f>SUM(I15:I18)</f>
        <v>24460</v>
      </c>
      <c r="J13" s="263">
        <f>SUM(J14:J18)</f>
        <v>24460</v>
      </c>
      <c r="K13" s="263">
        <f>SUM(K14:K18)</f>
        <v>20529.37</v>
      </c>
      <c r="L13" s="256">
        <f aca="true" t="shared" si="1" ref="L13:L21">K13/J13*100</f>
        <v>83.93037612428455</v>
      </c>
    </row>
    <row r="14" spans="1:12" s="18" customFormat="1" ht="12.75">
      <c r="A14" s="34"/>
      <c r="B14" s="3"/>
      <c r="C14" s="164" t="s">
        <v>728</v>
      </c>
      <c r="D14" s="164" t="s">
        <v>135</v>
      </c>
      <c r="E14" s="164" t="s">
        <v>709</v>
      </c>
      <c r="F14" s="164" t="s">
        <v>701</v>
      </c>
      <c r="G14" s="164" t="s">
        <v>227</v>
      </c>
      <c r="H14" s="167">
        <v>0</v>
      </c>
      <c r="I14" s="167">
        <v>0</v>
      </c>
      <c r="J14" s="167">
        <v>42</v>
      </c>
      <c r="K14" s="175">
        <v>41.07</v>
      </c>
      <c r="L14" s="334">
        <f>K14/J14*100</f>
        <v>97.78571428571429</v>
      </c>
    </row>
    <row r="15" spans="1:12" s="18" customFormat="1" ht="12.75">
      <c r="A15" s="34"/>
      <c r="B15" s="3"/>
      <c r="C15" s="164" t="s">
        <v>728</v>
      </c>
      <c r="D15" s="164" t="s">
        <v>135</v>
      </c>
      <c r="E15" s="164" t="s">
        <v>136</v>
      </c>
      <c r="F15" s="164" t="s">
        <v>701</v>
      </c>
      <c r="G15" s="164" t="s">
        <v>623</v>
      </c>
      <c r="H15" s="167">
        <v>3000</v>
      </c>
      <c r="I15" s="167">
        <v>3000</v>
      </c>
      <c r="J15" s="167">
        <v>2958</v>
      </c>
      <c r="K15" s="175">
        <v>241.04</v>
      </c>
      <c r="L15" s="334">
        <f t="shared" si="1"/>
        <v>8.148749154834348</v>
      </c>
    </row>
    <row r="16" spans="1:12" s="18" customFormat="1" ht="12.75">
      <c r="A16" s="34"/>
      <c r="B16" s="3"/>
      <c r="C16" s="164" t="s">
        <v>728</v>
      </c>
      <c r="D16" s="164" t="s">
        <v>135</v>
      </c>
      <c r="E16" s="164" t="s">
        <v>717</v>
      </c>
      <c r="F16" s="164" t="s">
        <v>701</v>
      </c>
      <c r="G16" s="164" t="s">
        <v>610</v>
      </c>
      <c r="H16" s="167">
        <v>400</v>
      </c>
      <c r="I16" s="167">
        <v>400</v>
      </c>
      <c r="J16" s="167">
        <v>400</v>
      </c>
      <c r="K16" s="175">
        <v>0</v>
      </c>
      <c r="L16" s="334">
        <f t="shared" si="1"/>
        <v>0</v>
      </c>
    </row>
    <row r="17" spans="1:12" s="2" customFormat="1" ht="12.75">
      <c r="A17" s="30" t="s">
        <v>695</v>
      </c>
      <c r="B17" s="4" t="s">
        <v>695</v>
      </c>
      <c r="C17" s="4" t="s">
        <v>728</v>
      </c>
      <c r="D17" s="4" t="s">
        <v>135</v>
      </c>
      <c r="E17" s="4" t="s">
        <v>719</v>
      </c>
      <c r="F17" s="4" t="s">
        <v>701</v>
      </c>
      <c r="G17" s="43" t="s">
        <v>476</v>
      </c>
      <c r="H17" s="24">
        <v>60</v>
      </c>
      <c r="I17" s="24">
        <v>60</v>
      </c>
      <c r="J17" s="24">
        <v>60</v>
      </c>
      <c r="K17" s="24">
        <v>47.78</v>
      </c>
      <c r="L17" s="334">
        <f t="shared" si="1"/>
        <v>79.63333333333334</v>
      </c>
    </row>
    <row r="18" spans="1:12" s="67" customFormat="1" ht="12.75">
      <c r="A18" s="64"/>
      <c r="B18" s="65"/>
      <c r="C18" s="136" t="s">
        <v>728</v>
      </c>
      <c r="D18" s="158" t="s">
        <v>135</v>
      </c>
      <c r="E18" s="158" t="s">
        <v>649</v>
      </c>
      <c r="F18" s="158" t="s">
        <v>606</v>
      </c>
      <c r="G18" s="158" t="s">
        <v>39</v>
      </c>
      <c r="H18" s="290">
        <v>0</v>
      </c>
      <c r="I18" s="290">
        <v>21000</v>
      </c>
      <c r="J18" s="290">
        <v>21000</v>
      </c>
      <c r="K18" s="290">
        <v>20199.48</v>
      </c>
      <c r="L18" s="291">
        <f>K18/J18*100</f>
        <v>96.188</v>
      </c>
    </row>
    <row r="19" spans="1:12" s="52" customFormat="1" ht="15">
      <c r="A19" s="264" t="s">
        <v>695</v>
      </c>
      <c r="B19" s="50" t="s">
        <v>728</v>
      </c>
      <c r="C19" s="50" t="s">
        <v>695</v>
      </c>
      <c r="D19" s="50" t="s">
        <v>695</v>
      </c>
      <c r="E19" s="50" t="s">
        <v>695</v>
      </c>
      <c r="F19" s="50" t="s">
        <v>695</v>
      </c>
      <c r="G19" s="50" t="s">
        <v>137</v>
      </c>
      <c r="H19" s="51">
        <f>H20+H41+H52+H59</f>
        <v>6653</v>
      </c>
      <c r="I19" s="51">
        <f>I20+I41+I52+I59</f>
        <v>6723</v>
      </c>
      <c r="J19" s="51">
        <f>J20+J41+J52+J59</f>
        <v>6828</v>
      </c>
      <c r="K19" s="51">
        <f>K20+K41+K52+K59</f>
        <v>5604.630000000001</v>
      </c>
      <c r="L19" s="63">
        <f t="shared" si="1"/>
        <v>82.08304042179263</v>
      </c>
    </row>
    <row r="20" spans="1:12" s="18" customFormat="1" ht="12.75">
      <c r="A20" s="53"/>
      <c r="B20" s="54"/>
      <c r="C20" s="21" t="s">
        <v>697</v>
      </c>
      <c r="D20" s="21"/>
      <c r="E20" s="21"/>
      <c r="F20" s="21"/>
      <c r="G20" s="21" t="s">
        <v>483</v>
      </c>
      <c r="H20" s="22">
        <f>H21+H23+H32</f>
        <v>3010</v>
      </c>
      <c r="I20" s="22">
        <f>I21+I23+I32</f>
        <v>3010</v>
      </c>
      <c r="J20" s="22">
        <f>J21+J23+J32</f>
        <v>3010</v>
      </c>
      <c r="K20" s="22">
        <f>K21+K23+K32</f>
        <v>2784.15</v>
      </c>
      <c r="L20" s="33">
        <f t="shared" si="1"/>
        <v>92.49667774086379</v>
      </c>
    </row>
    <row r="21" spans="1:12" s="18" customFormat="1" ht="12.75">
      <c r="A21" s="53"/>
      <c r="B21" s="54"/>
      <c r="C21" s="54"/>
      <c r="D21" s="54"/>
      <c r="E21" s="54" t="s">
        <v>421</v>
      </c>
      <c r="F21" s="54"/>
      <c r="G21" s="54" t="s">
        <v>482</v>
      </c>
      <c r="H21" s="55">
        <f>SUM(H22)</f>
        <v>1550</v>
      </c>
      <c r="I21" s="55">
        <f>SUM(I22)</f>
        <v>1550</v>
      </c>
      <c r="J21" s="55">
        <f>SUM(J22)</f>
        <v>1731</v>
      </c>
      <c r="K21" s="55">
        <f>SUM(K22)</f>
        <v>1730.4</v>
      </c>
      <c r="L21" s="327">
        <f t="shared" si="1"/>
        <v>99.96533795493934</v>
      </c>
    </row>
    <row r="22" spans="1:12" ht="12.75">
      <c r="A22" s="30" t="s">
        <v>695</v>
      </c>
      <c r="B22" s="4"/>
      <c r="C22" s="4" t="s">
        <v>697</v>
      </c>
      <c r="D22" s="4" t="s">
        <v>138</v>
      </c>
      <c r="E22" s="4" t="s">
        <v>700</v>
      </c>
      <c r="F22" s="4" t="s">
        <v>727</v>
      </c>
      <c r="G22" s="4" t="s">
        <v>450</v>
      </c>
      <c r="H22" s="24">
        <v>1550</v>
      </c>
      <c r="I22" s="24">
        <v>1550</v>
      </c>
      <c r="J22" s="24">
        <v>1731</v>
      </c>
      <c r="K22" s="24">
        <v>1730.4</v>
      </c>
      <c r="L22" s="336"/>
    </row>
    <row r="23" spans="1:12" s="1" customFormat="1" ht="12.75">
      <c r="A23" s="34"/>
      <c r="B23" s="3"/>
      <c r="C23" s="3"/>
      <c r="D23" s="3"/>
      <c r="E23" s="3" t="s">
        <v>424</v>
      </c>
      <c r="F23" s="3"/>
      <c r="G23" s="3" t="s">
        <v>567</v>
      </c>
      <c r="H23" s="25">
        <f>SUM(H24:H30)</f>
        <v>546</v>
      </c>
      <c r="I23" s="25">
        <f>SUM(I24:I30)</f>
        <v>546</v>
      </c>
      <c r="J23" s="25">
        <f>SUM(J24:J30)</f>
        <v>608</v>
      </c>
      <c r="K23" s="25">
        <f>SUM(K24:K30)</f>
        <v>604.22</v>
      </c>
      <c r="L23" s="337">
        <f>K23/J23*100</f>
        <v>99.3782894736842</v>
      </c>
    </row>
    <row r="24" spans="1:12" ht="12.75">
      <c r="A24" s="30" t="s">
        <v>695</v>
      </c>
      <c r="B24" s="4" t="s">
        <v>695</v>
      </c>
      <c r="C24" s="4" t="s">
        <v>697</v>
      </c>
      <c r="D24" s="4" t="s">
        <v>138</v>
      </c>
      <c r="E24" s="4" t="s">
        <v>702</v>
      </c>
      <c r="F24" s="4" t="s">
        <v>727</v>
      </c>
      <c r="G24" s="4" t="s">
        <v>685</v>
      </c>
      <c r="H24" s="24">
        <v>155</v>
      </c>
      <c r="I24" s="24">
        <v>155</v>
      </c>
      <c r="J24" s="24">
        <v>174</v>
      </c>
      <c r="K24" s="24">
        <v>173.04</v>
      </c>
      <c r="L24" s="334">
        <f aca="true" t="shared" si="2" ref="L24:L30">K24/J24*100</f>
        <v>99.44827586206895</v>
      </c>
    </row>
    <row r="25" spans="1:12" ht="12.75">
      <c r="A25" s="30" t="s">
        <v>695</v>
      </c>
      <c r="B25" s="4" t="s">
        <v>695</v>
      </c>
      <c r="C25" s="4" t="s">
        <v>697</v>
      </c>
      <c r="D25" s="4" t="s">
        <v>138</v>
      </c>
      <c r="E25" s="4" t="s">
        <v>703</v>
      </c>
      <c r="F25" s="4" t="s">
        <v>727</v>
      </c>
      <c r="G25" s="4" t="s">
        <v>451</v>
      </c>
      <c r="H25" s="24">
        <v>22</v>
      </c>
      <c r="I25" s="24">
        <v>22</v>
      </c>
      <c r="J25" s="24">
        <v>24</v>
      </c>
      <c r="K25" s="24">
        <v>23.81</v>
      </c>
      <c r="L25" s="334">
        <f t="shared" si="2"/>
        <v>99.20833333333333</v>
      </c>
    </row>
    <row r="26" spans="1:12" ht="12.75">
      <c r="A26" s="30" t="s">
        <v>695</v>
      </c>
      <c r="B26" s="4" t="s">
        <v>695</v>
      </c>
      <c r="C26" s="4" t="s">
        <v>697</v>
      </c>
      <c r="D26" s="4" t="s">
        <v>138</v>
      </c>
      <c r="E26" s="4" t="s">
        <v>704</v>
      </c>
      <c r="F26" s="4" t="s">
        <v>727</v>
      </c>
      <c r="G26" s="4" t="s">
        <v>452</v>
      </c>
      <c r="H26" s="24">
        <v>220</v>
      </c>
      <c r="I26" s="24">
        <v>220</v>
      </c>
      <c r="J26" s="24">
        <v>243</v>
      </c>
      <c r="K26" s="24">
        <v>242.21</v>
      </c>
      <c r="L26" s="334">
        <f t="shared" si="2"/>
        <v>99.67489711934157</v>
      </c>
    </row>
    <row r="27" spans="1:12" ht="12.75">
      <c r="A27" s="30" t="s">
        <v>695</v>
      </c>
      <c r="B27" s="4" t="s">
        <v>695</v>
      </c>
      <c r="C27" s="4" t="s">
        <v>697</v>
      </c>
      <c r="D27" s="4" t="s">
        <v>138</v>
      </c>
      <c r="E27" s="4" t="s">
        <v>705</v>
      </c>
      <c r="F27" s="4" t="s">
        <v>727</v>
      </c>
      <c r="G27" s="4" t="s">
        <v>453</v>
      </c>
      <c r="H27" s="24">
        <v>13</v>
      </c>
      <c r="I27" s="24">
        <v>13</v>
      </c>
      <c r="J27" s="24">
        <v>14</v>
      </c>
      <c r="K27" s="24">
        <v>13.85</v>
      </c>
      <c r="L27" s="334">
        <f t="shared" si="2"/>
        <v>98.92857142857142</v>
      </c>
    </row>
    <row r="28" spans="1:12" ht="12.75">
      <c r="A28" s="30" t="s">
        <v>695</v>
      </c>
      <c r="B28" s="4" t="s">
        <v>695</v>
      </c>
      <c r="C28" s="4" t="s">
        <v>697</v>
      </c>
      <c r="D28" s="4" t="s">
        <v>138</v>
      </c>
      <c r="E28" s="4" t="s">
        <v>706</v>
      </c>
      <c r="F28" s="4" t="s">
        <v>727</v>
      </c>
      <c r="G28" s="4" t="s">
        <v>454</v>
      </c>
      <c r="H28" s="24">
        <v>47</v>
      </c>
      <c r="I28" s="24">
        <v>47</v>
      </c>
      <c r="J28" s="24">
        <v>52</v>
      </c>
      <c r="K28" s="24">
        <v>51.92</v>
      </c>
      <c r="L28" s="334">
        <f t="shared" si="2"/>
        <v>99.84615384615385</v>
      </c>
    </row>
    <row r="29" spans="1:12" ht="12.75">
      <c r="A29" s="30" t="s">
        <v>695</v>
      </c>
      <c r="B29" s="4" t="s">
        <v>695</v>
      </c>
      <c r="C29" s="4" t="s">
        <v>697</v>
      </c>
      <c r="D29" s="4" t="s">
        <v>138</v>
      </c>
      <c r="E29" s="4" t="s">
        <v>707</v>
      </c>
      <c r="F29" s="4" t="s">
        <v>727</v>
      </c>
      <c r="G29" s="4" t="s">
        <v>455</v>
      </c>
      <c r="H29" s="24">
        <v>15</v>
      </c>
      <c r="I29" s="24">
        <v>15</v>
      </c>
      <c r="J29" s="24">
        <v>18</v>
      </c>
      <c r="K29" s="24">
        <v>17.23</v>
      </c>
      <c r="L29" s="334">
        <f t="shared" si="2"/>
        <v>95.72222222222221</v>
      </c>
    </row>
    <row r="30" spans="1:12" ht="13.5" thickBot="1">
      <c r="A30" s="30" t="s">
        <v>695</v>
      </c>
      <c r="B30" s="4" t="s">
        <v>695</v>
      </c>
      <c r="C30" s="4" t="s">
        <v>697</v>
      </c>
      <c r="D30" s="4" t="s">
        <v>138</v>
      </c>
      <c r="E30" s="4" t="s">
        <v>708</v>
      </c>
      <c r="F30" s="4" t="s">
        <v>727</v>
      </c>
      <c r="G30" s="4" t="s">
        <v>456</v>
      </c>
      <c r="H30" s="24">
        <v>74</v>
      </c>
      <c r="I30" s="24">
        <v>74</v>
      </c>
      <c r="J30" s="24">
        <v>83</v>
      </c>
      <c r="K30" s="24">
        <v>82.16</v>
      </c>
      <c r="L30" s="334">
        <f t="shared" si="2"/>
        <v>98.98795180722891</v>
      </c>
    </row>
    <row r="31" spans="1:12" s="1" customFormat="1" ht="38.25">
      <c r="A31" s="26" t="s">
        <v>417</v>
      </c>
      <c r="B31" s="27" t="s">
        <v>416</v>
      </c>
      <c r="C31" s="27" t="s">
        <v>418</v>
      </c>
      <c r="D31" s="27" t="s">
        <v>419</v>
      </c>
      <c r="E31" s="27" t="s">
        <v>689</v>
      </c>
      <c r="F31" s="27" t="s">
        <v>690</v>
      </c>
      <c r="G31" s="27" t="s">
        <v>691</v>
      </c>
      <c r="H31" s="28" t="s">
        <v>692</v>
      </c>
      <c r="I31" s="202" t="s">
        <v>619</v>
      </c>
      <c r="J31" s="28" t="s">
        <v>693</v>
      </c>
      <c r="K31" s="28" t="s">
        <v>694</v>
      </c>
      <c r="L31" s="279" t="s">
        <v>420</v>
      </c>
    </row>
    <row r="32" spans="1:12" s="1" customFormat="1" ht="12.75">
      <c r="A32" s="34"/>
      <c r="B32" s="3"/>
      <c r="C32" s="3"/>
      <c r="D32" s="3"/>
      <c r="E32" s="3" t="s">
        <v>433</v>
      </c>
      <c r="F32" s="3"/>
      <c r="G32" s="3" t="s">
        <v>568</v>
      </c>
      <c r="H32" s="25">
        <f>SUM(H33:H40)</f>
        <v>914</v>
      </c>
      <c r="I32" s="25">
        <f>SUM(I33:I40)</f>
        <v>914</v>
      </c>
      <c r="J32" s="25">
        <f>SUM(J33:J40)</f>
        <v>671</v>
      </c>
      <c r="K32" s="25">
        <f>SUM(K33:K40)</f>
        <v>449.53000000000003</v>
      </c>
      <c r="L32" s="337">
        <f aca="true" t="shared" si="3" ref="L32:L41">K32/J32*100</f>
        <v>66.99403874813711</v>
      </c>
    </row>
    <row r="33" spans="1:12" ht="12.75">
      <c r="A33" s="30" t="s">
        <v>695</v>
      </c>
      <c r="B33" s="4" t="s">
        <v>695</v>
      </c>
      <c r="C33" s="4" t="s">
        <v>697</v>
      </c>
      <c r="D33" s="4" t="s">
        <v>138</v>
      </c>
      <c r="E33" s="4" t="s">
        <v>726</v>
      </c>
      <c r="F33" s="4" t="s">
        <v>727</v>
      </c>
      <c r="G33" s="4" t="s">
        <v>457</v>
      </c>
      <c r="H33" s="24">
        <v>50</v>
      </c>
      <c r="I33" s="24">
        <v>50</v>
      </c>
      <c r="J33" s="24">
        <v>21</v>
      </c>
      <c r="K33" s="24">
        <v>20.36</v>
      </c>
      <c r="L33" s="334">
        <f t="shared" si="3"/>
        <v>96.95238095238095</v>
      </c>
    </row>
    <row r="34" spans="1:12" ht="12.75">
      <c r="A34" s="30" t="s">
        <v>695</v>
      </c>
      <c r="B34" s="4" t="s">
        <v>695</v>
      </c>
      <c r="C34" s="4" t="s">
        <v>697</v>
      </c>
      <c r="D34" s="4" t="s">
        <v>138</v>
      </c>
      <c r="E34" s="4" t="s">
        <v>130</v>
      </c>
      <c r="F34" s="4" t="s">
        <v>727</v>
      </c>
      <c r="G34" s="4" t="s">
        <v>446</v>
      </c>
      <c r="H34" s="24">
        <v>200</v>
      </c>
      <c r="I34" s="24">
        <v>200</v>
      </c>
      <c r="J34" s="24">
        <v>42</v>
      </c>
      <c r="K34" s="24">
        <v>42</v>
      </c>
      <c r="L34" s="334">
        <f t="shared" si="3"/>
        <v>100</v>
      </c>
    </row>
    <row r="35" spans="1:12" ht="12.75">
      <c r="A35" s="30" t="s">
        <v>695</v>
      </c>
      <c r="B35" s="4" t="s">
        <v>695</v>
      </c>
      <c r="C35" s="4" t="s">
        <v>697</v>
      </c>
      <c r="D35" s="4" t="s">
        <v>138</v>
      </c>
      <c r="E35" s="4" t="s">
        <v>725</v>
      </c>
      <c r="F35" s="4" t="s">
        <v>727</v>
      </c>
      <c r="G35" s="4" t="s">
        <v>228</v>
      </c>
      <c r="H35" s="24">
        <v>120</v>
      </c>
      <c r="I35" s="24">
        <v>120</v>
      </c>
      <c r="J35" s="24">
        <v>101</v>
      </c>
      <c r="K35" s="24">
        <v>100.42</v>
      </c>
      <c r="L35" s="334">
        <f t="shared" si="3"/>
        <v>99.42574257425743</v>
      </c>
    </row>
    <row r="36" spans="1:12" ht="12.75">
      <c r="A36" s="30" t="s">
        <v>695</v>
      </c>
      <c r="B36" s="4" t="s">
        <v>695</v>
      </c>
      <c r="C36" s="4" t="s">
        <v>697</v>
      </c>
      <c r="D36" s="4" t="s">
        <v>138</v>
      </c>
      <c r="E36" s="4" t="s">
        <v>709</v>
      </c>
      <c r="F36" s="4" t="s">
        <v>727</v>
      </c>
      <c r="G36" s="4" t="s">
        <v>229</v>
      </c>
      <c r="H36" s="24">
        <v>100</v>
      </c>
      <c r="I36" s="24">
        <v>100</v>
      </c>
      <c r="J36" s="24">
        <v>63</v>
      </c>
      <c r="K36" s="24">
        <v>57.18</v>
      </c>
      <c r="L36" s="334">
        <f t="shared" si="3"/>
        <v>90.76190476190476</v>
      </c>
    </row>
    <row r="37" spans="1:12" ht="12.75">
      <c r="A37" s="30" t="s">
        <v>695</v>
      </c>
      <c r="B37" s="4" t="s">
        <v>695</v>
      </c>
      <c r="C37" s="4" t="s">
        <v>697</v>
      </c>
      <c r="D37" s="4" t="s">
        <v>138</v>
      </c>
      <c r="E37" s="4" t="s">
        <v>127</v>
      </c>
      <c r="F37" s="4" t="s">
        <v>727</v>
      </c>
      <c r="G37" s="4" t="s">
        <v>445</v>
      </c>
      <c r="H37" s="24">
        <v>104</v>
      </c>
      <c r="I37" s="24">
        <v>104</v>
      </c>
      <c r="J37" s="24">
        <v>104</v>
      </c>
      <c r="K37" s="24">
        <v>0</v>
      </c>
      <c r="L37" s="336">
        <f t="shared" si="3"/>
        <v>0</v>
      </c>
    </row>
    <row r="38" spans="1:12" ht="12.75">
      <c r="A38" s="30"/>
      <c r="B38" s="4"/>
      <c r="C38" s="4" t="s">
        <v>697</v>
      </c>
      <c r="D38" s="4" t="s">
        <v>138</v>
      </c>
      <c r="E38" s="4" t="s">
        <v>128</v>
      </c>
      <c r="F38" s="4" t="s">
        <v>727</v>
      </c>
      <c r="G38" s="4" t="s">
        <v>3</v>
      </c>
      <c r="H38" s="24">
        <v>40</v>
      </c>
      <c r="I38" s="24">
        <v>40</v>
      </c>
      <c r="J38" s="24">
        <v>40</v>
      </c>
      <c r="K38" s="24">
        <v>25.09</v>
      </c>
      <c r="L38" s="336">
        <f t="shared" si="3"/>
        <v>62.724999999999994</v>
      </c>
    </row>
    <row r="39" spans="1:12" ht="24.75">
      <c r="A39" s="30" t="s">
        <v>695</v>
      </c>
      <c r="B39" s="4" t="s">
        <v>695</v>
      </c>
      <c r="C39" s="4" t="s">
        <v>697</v>
      </c>
      <c r="D39" s="4" t="s">
        <v>138</v>
      </c>
      <c r="E39" s="4" t="s">
        <v>124</v>
      </c>
      <c r="F39" s="4" t="s">
        <v>727</v>
      </c>
      <c r="G39" s="43" t="s">
        <v>4</v>
      </c>
      <c r="H39" s="24">
        <v>200</v>
      </c>
      <c r="I39" s="24">
        <v>200</v>
      </c>
      <c r="J39" s="24">
        <v>200</v>
      </c>
      <c r="K39" s="24">
        <v>104.9</v>
      </c>
      <c r="L39" s="336">
        <f t="shared" si="3"/>
        <v>52.45000000000001</v>
      </c>
    </row>
    <row r="40" spans="1:12" ht="12.75">
      <c r="A40" s="30"/>
      <c r="B40" s="4"/>
      <c r="C40" s="4" t="s">
        <v>697</v>
      </c>
      <c r="D40" s="4" t="s">
        <v>138</v>
      </c>
      <c r="E40" s="4" t="s">
        <v>668</v>
      </c>
      <c r="F40" s="4" t="s">
        <v>727</v>
      </c>
      <c r="G40" s="4" t="s">
        <v>669</v>
      </c>
      <c r="H40" s="24">
        <v>100</v>
      </c>
      <c r="I40" s="24">
        <v>100</v>
      </c>
      <c r="J40" s="24">
        <v>100</v>
      </c>
      <c r="K40" s="24">
        <v>99.58</v>
      </c>
      <c r="L40" s="336">
        <f t="shared" si="3"/>
        <v>99.58</v>
      </c>
    </row>
    <row r="41" spans="1:12" s="1" customFormat="1" ht="12.75">
      <c r="A41" s="34" t="s">
        <v>695</v>
      </c>
      <c r="B41" s="3"/>
      <c r="C41" s="21" t="s">
        <v>728</v>
      </c>
      <c r="D41" s="21" t="s">
        <v>699</v>
      </c>
      <c r="E41" s="21"/>
      <c r="F41" s="21" t="s">
        <v>727</v>
      </c>
      <c r="G41" s="21" t="s">
        <v>101</v>
      </c>
      <c r="H41" s="265">
        <f>SUM(H42:H51)</f>
        <v>410</v>
      </c>
      <c r="I41" s="265">
        <f>SUM(I42:I51)</f>
        <v>410</v>
      </c>
      <c r="J41" s="265">
        <f>SUM(J42:J51)</f>
        <v>400</v>
      </c>
      <c r="K41" s="265">
        <f>SUM(K42:K51)</f>
        <v>396.66</v>
      </c>
      <c r="L41" s="259">
        <f t="shared" si="3"/>
        <v>99.165</v>
      </c>
    </row>
    <row r="42" spans="1:12" ht="12.75">
      <c r="A42" s="30"/>
      <c r="B42" s="4"/>
      <c r="C42" s="4" t="s">
        <v>728</v>
      </c>
      <c r="D42" s="4" t="s">
        <v>699</v>
      </c>
      <c r="E42" s="4" t="s">
        <v>700</v>
      </c>
      <c r="F42" s="4" t="s">
        <v>727</v>
      </c>
      <c r="G42" s="4" t="s">
        <v>624</v>
      </c>
      <c r="H42" s="24">
        <v>200</v>
      </c>
      <c r="I42" s="24">
        <v>200</v>
      </c>
      <c r="J42" s="24">
        <v>294</v>
      </c>
      <c r="K42" s="24">
        <v>293.92</v>
      </c>
      <c r="L42" s="336"/>
    </row>
    <row r="43" spans="1:12" ht="12.75">
      <c r="A43" s="30" t="s">
        <v>695</v>
      </c>
      <c r="B43" s="4" t="s">
        <v>695</v>
      </c>
      <c r="C43" s="4" t="s">
        <v>728</v>
      </c>
      <c r="D43" s="4" t="s">
        <v>699</v>
      </c>
      <c r="E43" s="4" t="s">
        <v>702</v>
      </c>
      <c r="F43" s="4" t="s">
        <v>727</v>
      </c>
      <c r="G43" s="4" t="s">
        <v>685</v>
      </c>
      <c r="H43" s="24">
        <v>20</v>
      </c>
      <c r="I43" s="24">
        <v>20</v>
      </c>
      <c r="J43" s="24">
        <v>30</v>
      </c>
      <c r="K43" s="24">
        <v>29.4</v>
      </c>
      <c r="L43" s="336"/>
    </row>
    <row r="44" spans="1:12" ht="12.75">
      <c r="A44" s="30"/>
      <c r="B44" s="4"/>
      <c r="C44" s="4" t="s">
        <v>728</v>
      </c>
      <c r="D44" s="4" t="s">
        <v>699</v>
      </c>
      <c r="E44" s="4" t="s">
        <v>703</v>
      </c>
      <c r="F44" s="4" t="s">
        <v>727</v>
      </c>
      <c r="G44" s="4" t="s">
        <v>451</v>
      </c>
      <c r="H44" s="24">
        <v>3</v>
      </c>
      <c r="I44" s="24">
        <v>3</v>
      </c>
      <c r="J44" s="24">
        <v>5</v>
      </c>
      <c r="K44" s="24">
        <v>4.11</v>
      </c>
      <c r="L44" s="336"/>
    </row>
    <row r="45" spans="1:12" ht="12.75">
      <c r="A45" s="30" t="s">
        <v>695</v>
      </c>
      <c r="B45" s="4" t="s">
        <v>695</v>
      </c>
      <c r="C45" s="4" t="s">
        <v>728</v>
      </c>
      <c r="D45" s="4" t="s">
        <v>699</v>
      </c>
      <c r="E45" s="4" t="s">
        <v>704</v>
      </c>
      <c r="F45" s="4" t="s">
        <v>727</v>
      </c>
      <c r="G45" s="4" t="s">
        <v>452</v>
      </c>
      <c r="H45" s="24">
        <v>28</v>
      </c>
      <c r="I45" s="24">
        <v>28</v>
      </c>
      <c r="J45" s="24">
        <v>42</v>
      </c>
      <c r="K45" s="24">
        <v>41.16</v>
      </c>
      <c r="L45" s="336"/>
    </row>
    <row r="46" spans="1:12" ht="12.75">
      <c r="A46" s="30" t="s">
        <v>695</v>
      </c>
      <c r="B46" s="4" t="s">
        <v>695</v>
      </c>
      <c r="C46" s="4" t="s">
        <v>728</v>
      </c>
      <c r="D46" s="4" t="s">
        <v>699</v>
      </c>
      <c r="E46" s="4" t="s">
        <v>705</v>
      </c>
      <c r="F46" s="4" t="s">
        <v>727</v>
      </c>
      <c r="G46" s="4" t="s">
        <v>453</v>
      </c>
      <c r="H46" s="24">
        <v>2</v>
      </c>
      <c r="I46" s="24">
        <v>2</v>
      </c>
      <c r="J46" s="24">
        <v>3</v>
      </c>
      <c r="K46" s="24">
        <v>2.35</v>
      </c>
      <c r="L46" s="336"/>
    </row>
    <row r="47" spans="1:12" ht="12.75">
      <c r="A47" s="30"/>
      <c r="B47" s="4"/>
      <c r="C47" s="4" t="s">
        <v>728</v>
      </c>
      <c r="D47" s="4" t="s">
        <v>699</v>
      </c>
      <c r="E47" s="4" t="s">
        <v>706</v>
      </c>
      <c r="F47" s="4" t="s">
        <v>727</v>
      </c>
      <c r="G47" s="4" t="s">
        <v>454</v>
      </c>
      <c r="H47" s="24">
        <v>6</v>
      </c>
      <c r="I47" s="24">
        <v>6</v>
      </c>
      <c r="J47" s="24">
        <v>9</v>
      </c>
      <c r="K47" s="24">
        <v>8.82</v>
      </c>
      <c r="L47" s="336"/>
    </row>
    <row r="48" spans="1:12" ht="12.75">
      <c r="A48" s="30"/>
      <c r="B48" s="4"/>
      <c r="C48" s="4" t="s">
        <v>728</v>
      </c>
      <c r="D48" s="4" t="s">
        <v>699</v>
      </c>
      <c r="E48" s="4" t="s">
        <v>707</v>
      </c>
      <c r="F48" s="4" t="s">
        <v>727</v>
      </c>
      <c r="G48" s="4" t="s">
        <v>455</v>
      </c>
      <c r="H48" s="24">
        <v>2</v>
      </c>
      <c r="I48" s="24">
        <v>2</v>
      </c>
      <c r="J48" s="24">
        <v>3</v>
      </c>
      <c r="K48" s="24">
        <v>2.94</v>
      </c>
      <c r="L48" s="336"/>
    </row>
    <row r="49" spans="1:12" ht="12.75">
      <c r="A49" s="30"/>
      <c r="B49" s="4"/>
      <c r="C49" s="4" t="s">
        <v>728</v>
      </c>
      <c r="D49" s="4" t="s">
        <v>699</v>
      </c>
      <c r="E49" s="4" t="s">
        <v>708</v>
      </c>
      <c r="F49" s="4" t="s">
        <v>727</v>
      </c>
      <c r="G49" s="4" t="s">
        <v>456</v>
      </c>
      <c r="H49" s="24">
        <v>10</v>
      </c>
      <c r="I49" s="24">
        <v>10</v>
      </c>
      <c r="J49" s="24">
        <v>14</v>
      </c>
      <c r="K49" s="24">
        <v>13.96</v>
      </c>
      <c r="L49" s="336"/>
    </row>
    <row r="50" spans="1:12" ht="12.75">
      <c r="A50" s="30"/>
      <c r="B50" s="4"/>
      <c r="C50" s="4" t="s">
        <v>728</v>
      </c>
      <c r="D50" s="4" t="s">
        <v>699</v>
      </c>
      <c r="E50" s="4" t="s">
        <v>725</v>
      </c>
      <c r="F50" s="4" t="s">
        <v>727</v>
      </c>
      <c r="G50" s="4" t="s">
        <v>477</v>
      </c>
      <c r="H50" s="24">
        <v>5</v>
      </c>
      <c r="I50" s="24">
        <v>5</v>
      </c>
      <c r="J50" s="24">
        <v>0</v>
      </c>
      <c r="K50" s="24">
        <v>0</v>
      </c>
      <c r="L50" s="336"/>
    </row>
    <row r="51" spans="1:12" ht="12.75">
      <c r="A51" s="30"/>
      <c r="B51" s="4"/>
      <c r="C51" s="4" t="s">
        <v>728</v>
      </c>
      <c r="D51" s="4" t="s">
        <v>699</v>
      </c>
      <c r="E51" s="4" t="s">
        <v>708</v>
      </c>
      <c r="F51" s="4" t="s">
        <v>727</v>
      </c>
      <c r="G51" s="4" t="s">
        <v>435</v>
      </c>
      <c r="H51" s="24">
        <v>134</v>
      </c>
      <c r="I51" s="24">
        <v>134</v>
      </c>
      <c r="J51" s="24">
        <v>0</v>
      </c>
      <c r="K51" s="24">
        <v>0</v>
      </c>
      <c r="L51" s="336"/>
    </row>
    <row r="52" spans="1:12" s="1" customFormat="1" ht="12.75">
      <c r="A52" s="34"/>
      <c r="B52" s="3"/>
      <c r="C52" s="21" t="s">
        <v>129</v>
      </c>
      <c r="D52" s="21" t="s">
        <v>168</v>
      </c>
      <c r="E52" s="21"/>
      <c r="F52" s="21" t="s">
        <v>701</v>
      </c>
      <c r="G52" s="21" t="s">
        <v>564</v>
      </c>
      <c r="H52" s="265">
        <f>SUM(H53:H58)</f>
        <v>883</v>
      </c>
      <c r="I52" s="265">
        <f>SUM(I53:I58)</f>
        <v>883</v>
      </c>
      <c r="J52" s="265">
        <f>SUM(J53:J58)</f>
        <v>918</v>
      </c>
      <c r="K52" s="265">
        <f>SUM(K53:K58)</f>
        <v>319.25</v>
      </c>
      <c r="L52" s="259">
        <f>K52/J52*100</f>
        <v>34.776688453159046</v>
      </c>
    </row>
    <row r="53" spans="1:12" s="1" customFormat="1" ht="12.75">
      <c r="A53" s="34"/>
      <c r="B53" s="3"/>
      <c r="C53" s="164" t="s">
        <v>129</v>
      </c>
      <c r="D53" s="164" t="s">
        <v>168</v>
      </c>
      <c r="E53" s="164" t="s">
        <v>705</v>
      </c>
      <c r="F53" s="164" t="s">
        <v>701</v>
      </c>
      <c r="G53" s="164" t="s">
        <v>478</v>
      </c>
      <c r="H53" s="167">
        <v>3</v>
      </c>
      <c r="I53" s="167">
        <v>3</v>
      </c>
      <c r="J53" s="167">
        <v>3</v>
      </c>
      <c r="K53" s="167">
        <v>1.87</v>
      </c>
      <c r="L53" s="334"/>
    </row>
    <row r="54" spans="1:12" s="1" customFormat="1" ht="12.75">
      <c r="A54" s="34"/>
      <c r="B54" s="3"/>
      <c r="C54" s="164" t="s">
        <v>129</v>
      </c>
      <c r="D54" s="164" t="s">
        <v>168</v>
      </c>
      <c r="E54" s="60" t="s">
        <v>709</v>
      </c>
      <c r="F54" s="60" t="s">
        <v>701</v>
      </c>
      <c r="G54" s="60" t="s">
        <v>230</v>
      </c>
      <c r="H54" s="61">
        <v>300</v>
      </c>
      <c r="I54" s="61">
        <v>300</v>
      </c>
      <c r="J54" s="61">
        <v>300</v>
      </c>
      <c r="K54" s="61">
        <v>7.35</v>
      </c>
      <c r="L54" s="335"/>
    </row>
    <row r="55" spans="1:12" s="1" customFormat="1" ht="12.75">
      <c r="A55" s="34"/>
      <c r="B55" s="3"/>
      <c r="C55" s="164" t="s">
        <v>129</v>
      </c>
      <c r="D55" s="164" t="s">
        <v>168</v>
      </c>
      <c r="E55" s="60" t="s">
        <v>712</v>
      </c>
      <c r="F55" s="60" t="s">
        <v>701</v>
      </c>
      <c r="G55" s="60" t="s">
        <v>231</v>
      </c>
      <c r="H55" s="61">
        <v>200</v>
      </c>
      <c r="I55" s="61">
        <v>200</v>
      </c>
      <c r="J55" s="61">
        <v>200</v>
      </c>
      <c r="K55" s="61">
        <v>21.69</v>
      </c>
      <c r="L55" s="335"/>
    </row>
    <row r="56" spans="1:12" s="1" customFormat="1" ht="12.75">
      <c r="A56" s="34"/>
      <c r="B56" s="3"/>
      <c r="C56" s="164" t="s">
        <v>129</v>
      </c>
      <c r="D56" s="164" t="s">
        <v>168</v>
      </c>
      <c r="E56" s="60" t="s">
        <v>686</v>
      </c>
      <c r="F56" s="60" t="s">
        <v>701</v>
      </c>
      <c r="G56" s="60" t="s">
        <v>5</v>
      </c>
      <c r="H56" s="61">
        <v>150</v>
      </c>
      <c r="I56" s="61">
        <v>150</v>
      </c>
      <c r="J56" s="61">
        <v>150</v>
      </c>
      <c r="K56" s="61">
        <v>54</v>
      </c>
      <c r="L56" s="335"/>
    </row>
    <row r="57" spans="1:12" s="1" customFormat="1" ht="12.75">
      <c r="A57" s="34"/>
      <c r="B57" s="3"/>
      <c r="C57" s="164" t="s">
        <v>129</v>
      </c>
      <c r="D57" s="164" t="s">
        <v>168</v>
      </c>
      <c r="E57" s="60" t="s">
        <v>717</v>
      </c>
      <c r="F57" s="60" t="s">
        <v>701</v>
      </c>
      <c r="G57" s="60" t="s">
        <v>480</v>
      </c>
      <c r="H57" s="61">
        <v>30</v>
      </c>
      <c r="I57" s="61">
        <v>30</v>
      </c>
      <c r="J57" s="61">
        <v>30</v>
      </c>
      <c r="K57" s="61">
        <v>0</v>
      </c>
      <c r="L57" s="335"/>
    </row>
    <row r="58" spans="1:12" s="1" customFormat="1" ht="12.75">
      <c r="A58" s="34"/>
      <c r="B58" s="3"/>
      <c r="C58" s="164" t="s">
        <v>129</v>
      </c>
      <c r="D58" s="164" t="s">
        <v>168</v>
      </c>
      <c r="E58" s="60" t="s">
        <v>723</v>
      </c>
      <c r="F58" s="60" t="s">
        <v>701</v>
      </c>
      <c r="G58" s="172" t="s">
        <v>178</v>
      </c>
      <c r="H58" s="61">
        <v>200</v>
      </c>
      <c r="I58" s="61">
        <v>200</v>
      </c>
      <c r="J58" s="61">
        <f>38+197</f>
        <v>235</v>
      </c>
      <c r="K58" s="61">
        <f>37.44+196.9</f>
        <v>234.34</v>
      </c>
      <c r="L58" s="335"/>
    </row>
    <row r="59" spans="1:12" s="1" customFormat="1" ht="30" customHeight="1">
      <c r="A59" s="34" t="s">
        <v>695</v>
      </c>
      <c r="B59" s="3"/>
      <c r="C59" s="21" t="s">
        <v>139</v>
      </c>
      <c r="D59" s="21" t="s">
        <v>140</v>
      </c>
      <c r="E59" s="21"/>
      <c r="F59" s="21"/>
      <c r="G59" s="62" t="s">
        <v>62</v>
      </c>
      <c r="H59" s="265">
        <f>SUM(H90:H91)</f>
        <v>2350</v>
      </c>
      <c r="I59" s="265">
        <f>SUM(I60:I91)</f>
        <v>2420</v>
      </c>
      <c r="J59" s="265">
        <f>SUM(J60:J91)</f>
        <v>2500</v>
      </c>
      <c r="K59" s="265">
        <f>SUM(K60:K91)</f>
        <v>2104.5700000000006</v>
      </c>
      <c r="L59" s="261">
        <f aca="true" t="shared" si="4" ref="L59:L91">K59/J59*100</f>
        <v>84.18280000000003</v>
      </c>
    </row>
    <row r="60" spans="1:12" s="1" customFormat="1" ht="12.75">
      <c r="A60" s="34"/>
      <c r="B60" s="3"/>
      <c r="C60" s="122" t="s">
        <v>139</v>
      </c>
      <c r="D60" s="4" t="s">
        <v>140</v>
      </c>
      <c r="E60" s="4" t="s">
        <v>700</v>
      </c>
      <c r="F60" s="4" t="s">
        <v>727</v>
      </c>
      <c r="G60" s="43" t="s">
        <v>63</v>
      </c>
      <c r="H60" s="123">
        <v>0</v>
      </c>
      <c r="I60" s="123">
        <v>461</v>
      </c>
      <c r="J60" s="123">
        <v>509</v>
      </c>
      <c r="K60" s="123">
        <v>508.49</v>
      </c>
      <c r="L60" s="332">
        <f t="shared" si="4"/>
        <v>99.89980353634577</v>
      </c>
    </row>
    <row r="61" spans="1:12" s="1" customFormat="1" ht="12.75">
      <c r="A61" s="34"/>
      <c r="B61" s="3"/>
      <c r="C61" s="122" t="s">
        <v>139</v>
      </c>
      <c r="D61" s="4" t="s">
        <v>140</v>
      </c>
      <c r="E61" s="4" t="s">
        <v>700</v>
      </c>
      <c r="F61" s="4" t="s">
        <v>701</v>
      </c>
      <c r="G61" s="43" t="s">
        <v>179</v>
      </c>
      <c r="H61" s="123">
        <v>0</v>
      </c>
      <c r="I61" s="123">
        <v>0</v>
      </c>
      <c r="J61" s="123">
        <v>549</v>
      </c>
      <c r="K61" s="123">
        <v>548.08</v>
      </c>
      <c r="L61" s="332">
        <f>K61/J61*100</f>
        <v>99.83242258652095</v>
      </c>
    </row>
    <row r="62" spans="1:12" s="1" customFormat="1" ht="12.75">
      <c r="A62" s="34"/>
      <c r="B62" s="3"/>
      <c r="C62" s="122" t="s">
        <v>139</v>
      </c>
      <c r="D62" s="122" t="s">
        <v>140</v>
      </c>
      <c r="E62" s="4" t="s">
        <v>92</v>
      </c>
      <c r="F62" s="4" t="s">
        <v>727</v>
      </c>
      <c r="G62" s="43" t="s">
        <v>64</v>
      </c>
      <c r="H62" s="123">
        <v>0</v>
      </c>
      <c r="I62" s="123">
        <v>57</v>
      </c>
      <c r="J62" s="123">
        <v>57</v>
      </c>
      <c r="K62" s="123">
        <v>56.51</v>
      </c>
      <c r="L62" s="332">
        <f t="shared" si="4"/>
        <v>99.14035087719299</v>
      </c>
    </row>
    <row r="63" spans="1:12" s="1" customFormat="1" ht="13.5" thickBot="1">
      <c r="A63" s="34"/>
      <c r="B63" s="3"/>
      <c r="C63" s="122" t="s">
        <v>139</v>
      </c>
      <c r="D63" s="122" t="s">
        <v>140</v>
      </c>
      <c r="E63" s="4" t="s">
        <v>92</v>
      </c>
      <c r="F63" s="4" t="s">
        <v>701</v>
      </c>
      <c r="G63" s="43" t="s">
        <v>180</v>
      </c>
      <c r="H63" s="123">
        <v>0</v>
      </c>
      <c r="I63" s="123">
        <v>0</v>
      </c>
      <c r="J63" s="123">
        <v>80</v>
      </c>
      <c r="K63" s="123">
        <v>79.83</v>
      </c>
      <c r="L63" s="332">
        <f>K63/J63*100</f>
        <v>99.7875</v>
      </c>
    </row>
    <row r="64" spans="1:12" s="1" customFormat="1" ht="38.25">
      <c r="A64" s="26" t="s">
        <v>417</v>
      </c>
      <c r="B64" s="27" t="s">
        <v>416</v>
      </c>
      <c r="C64" s="27" t="s">
        <v>418</v>
      </c>
      <c r="D64" s="27" t="s">
        <v>419</v>
      </c>
      <c r="E64" s="27" t="s">
        <v>689</v>
      </c>
      <c r="F64" s="27" t="s">
        <v>690</v>
      </c>
      <c r="G64" s="27" t="s">
        <v>691</v>
      </c>
      <c r="H64" s="28" t="s">
        <v>692</v>
      </c>
      <c r="I64" s="202" t="s">
        <v>619</v>
      </c>
      <c r="J64" s="28" t="s">
        <v>693</v>
      </c>
      <c r="K64" s="28" t="s">
        <v>694</v>
      </c>
      <c r="L64" s="279" t="s">
        <v>420</v>
      </c>
    </row>
    <row r="65" spans="1:12" s="1" customFormat="1" ht="12.75">
      <c r="A65" s="34"/>
      <c r="B65" s="3"/>
      <c r="C65" s="122" t="s">
        <v>139</v>
      </c>
      <c r="D65" s="122" t="s">
        <v>140</v>
      </c>
      <c r="E65" s="4" t="s">
        <v>181</v>
      </c>
      <c r="F65" s="4" t="s">
        <v>701</v>
      </c>
      <c r="G65" s="43" t="s">
        <v>182</v>
      </c>
      <c r="H65" s="123">
        <v>0</v>
      </c>
      <c r="I65" s="123">
        <v>0</v>
      </c>
      <c r="J65" s="123">
        <v>19</v>
      </c>
      <c r="K65" s="123">
        <v>18.12</v>
      </c>
      <c r="L65" s="332">
        <f>K65/J65*100</f>
        <v>95.36842105263158</v>
      </c>
    </row>
    <row r="66" spans="1:12" s="1" customFormat="1" ht="12.75">
      <c r="A66" s="34"/>
      <c r="B66" s="3"/>
      <c r="C66" s="122" t="s">
        <v>139</v>
      </c>
      <c r="D66" s="122" t="s">
        <v>140</v>
      </c>
      <c r="E66" s="4" t="s">
        <v>702</v>
      </c>
      <c r="F66" s="4" t="s">
        <v>727</v>
      </c>
      <c r="G66" s="43" t="s">
        <v>65</v>
      </c>
      <c r="H66" s="123">
        <v>0</v>
      </c>
      <c r="I66" s="123">
        <v>32</v>
      </c>
      <c r="J66" s="123">
        <v>59</v>
      </c>
      <c r="K66" s="123">
        <v>58.54</v>
      </c>
      <c r="L66" s="332">
        <f t="shared" si="4"/>
        <v>99.22033898305085</v>
      </c>
    </row>
    <row r="67" spans="1:12" s="1" customFormat="1" ht="12.75">
      <c r="A67" s="34"/>
      <c r="B67" s="3"/>
      <c r="C67" s="122" t="s">
        <v>139</v>
      </c>
      <c r="D67" s="122" t="s">
        <v>140</v>
      </c>
      <c r="E67" s="4" t="s">
        <v>702</v>
      </c>
      <c r="F67" s="4" t="s">
        <v>701</v>
      </c>
      <c r="G67" s="43" t="s">
        <v>183</v>
      </c>
      <c r="H67" s="123">
        <v>0</v>
      </c>
      <c r="I67" s="123">
        <v>0</v>
      </c>
      <c r="J67" s="123">
        <v>6</v>
      </c>
      <c r="K67" s="123">
        <v>5.27</v>
      </c>
      <c r="L67" s="332">
        <f>K67/J67*100</f>
        <v>87.83333333333333</v>
      </c>
    </row>
    <row r="68" spans="1:12" s="1" customFormat="1" ht="15" customHeight="1">
      <c r="A68" s="34"/>
      <c r="B68" s="3"/>
      <c r="C68" s="122" t="s">
        <v>139</v>
      </c>
      <c r="D68" s="122" t="s">
        <v>140</v>
      </c>
      <c r="E68" s="4" t="s">
        <v>638</v>
      </c>
      <c r="F68" s="4" t="s">
        <v>727</v>
      </c>
      <c r="G68" s="43" t="s">
        <v>66</v>
      </c>
      <c r="H68" s="123">
        <v>0</v>
      </c>
      <c r="I68" s="123">
        <v>14</v>
      </c>
      <c r="J68" s="123">
        <v>14</v>
      </c>
      <c r="K68" s="123">
        <v>13.65</v>
      </c>
      <c r="L68" s="332">
        <f t="shared" si="4"/>
        <v>97.5</v>
      </c>
    </row>
    <row r="69" spans="1:12" s="1" customFormat="1" ht="15" customHeight="1">
      <c r="A69" s="34"/>
      <c r="B69" s="3"/>
      <c r="C69" s="122" t="s">
        <v>139</v>
      </c>
      <c r="D69" s="122" t="s">
        <v>140</v>
      </c>
      <c r="E69" s="4" t="s">
        <v>638</v>
      </c>
      <c r="F69" s="4" t="s">
        <v>701</v>
      </c>
      <c r="G69" s="43" t="s">
        <v>184</v>
      </c>
      <c r="H69" s="123">
        <v>0</v>
      </c>
      <c r="I69" s="123">
        <v>0</v>
      </c>
      <c r="J69" s="123">
        <v>50</v>
      </c>
      <c r="K69" s="123">
        <v>49.08</v>
      </c>
      <c r="L69" s="332">
        <f>K69/J69*100</f>
        <v>98.16</v>
      </c>
    </row>
    <row r="70" spans="1:12" s="1" customFormat="1" ht="15" customHeight="1">
      <c r="A70" s="34"/>
      <c r="B70" s="3"/>
      <c r="C70" s="122" t="s">
        <v>139</v>
      </c>
      <c r="D70" s="122" t="s">
        <v>140</v>
      </c>
      <c r="E70" s="4" t="s">
        <v>703</v>
      </c>
      <c r="F70" s="4" t="s">
        <v>727</v>
      </c>
      <c r="G70" s="43" t="s">
        <v>36</v>
      </c>
      <c r="H70" s="123">
        <v>0</v>
      </c>
      <c r="I70" s="123">
        <v>72</v>
      </c>
      <c r="J70" s="123">
        <v>72</v>
      </c>
      <c r="K70" s="123">
        <v>71.19</v>
      </c>
      <c r="L70" s="332">
        <f t="shared" si="4"/>
        <v>98.875</v>
      </c>
    </row>
    <row r="71" spans="1:12" s="1" customFormat="1" ht="15" customHeight="1">
      <c r="A71" s="34"/>
      <c r="B71" s="3"/>
      <c r="C71" s="122" t="s">
        <v>139</v>
      </c>
      <c r="D71" s="122" t="s">
        <v>140</v>
      </c>
      <c r="E71" s="4" t="s">
        <v>703</v>
      </c>
      <c r="F71" s="4" t="s">
        <v>701</v>
      </c>
      <c r="G71" s="43" t="s">
        <v>36</v>
      </c>
      <c r="H71" s="123">
        <v>0</v>
      </c>
      <c r="I71" s="123">
        <v>0</v>
      </c>
      <c r="J71" s="123">
        <v>14</v>
      </c>
      <c r="K71" s="123">
        <v>13.51</v>
      </c>
      <c r="L71" s="332">
        <f>K71/J71*100</f>
        <v>96.5</v>
      </c>
    </row>
    <row r="72" spans="1:12" s="1" customFormat="1" ht="15" customHeight="1">
      <c r="A72" s="34"/>
      <c r="B72" s="3"/>
      <c r="C72" s="122" t="s">
        <v>139</v>
      </c>
      <c r="D72" s="122" t="s">
        <v>140</v>
      </c>
      <c r="E72" s="4" t="s">
        <v>704</v>
      </c>
      <c r="F72" s="4" t="s">
        <v>701</v>
      </c>
      <c r="G72" s="43" t="s">
        <v>185</v>
      </c>
      <c r="H72" s="123">
        <v>0</v>
      </c>
      <c r="I72" s="123">
        <v>0</v>
      </c>
      <c r="J72" s="123">
        <v>60</v>
      </c>
      <c r="K72" s="123">
        <v>59.03</v>
      </c>
      <c r="L72" s="332">
        <f>K72/J72*100</f>
        <v>98.38333333333334</v>
      </c>
    </row>
    <row r="73" spans="1:12" s="1" customFormat="1" ht="15" customHeight="1">
      <c r="A73" s="34"/>
      <c r="B73" s="3"/>
      <c r="C73" s="122" t="s">
        <v>139</v>
      </c>
      <c r="D73" s="122" t="s">
        <v>140</v>
      </c>
      <c r="E73" s="4" t="s">
        <v>705</v>
      </c>
      <c r="F73" s="4" t="s">
        <v>727</v>
      </c>
      <c r="G73" s="43" t="s">
        <v>37</v>
      </c>
      <c r="H73" s="123">
        <v>0</v>
      </c>
      <c r="I73" s="123">
        <v>5</v>
      </c>
      <c r="J73" s="123">
        <v>5</v>
      </c>
      <c r="K73" s="123">
        <v>4.71</v>
      </c>
      <c r="L73" s="332">
        <f t="shared" si="4"/>
        <v>94.19999999999999</v>
      </c>
    </row>
    <row r="74" spans="1:12" s="1" customFormat="1" ht="15" customHeight="1">
      <c r="A74" s="34"/>
      <c r="B74" s="3"/>
      <c r="C74" s="122" t="s">
        <v>139</v>
      </c>
      <c r="D74" s="122" t="s">
        <v>140</v>
      </c>
      <c r="E74" s="4" t="s">
        <v>705</v>
      </c>
      <c r="F74" s="4" t="s">
        <v>701</v>
      </c>
      <c r="G74" s="43" t="s">
        <v>37</v>
      </c>
      <c r="H74" s="123">
        <v>0</v>
      </c>
      <c r="I74" s="123">
        <v>0</v>
      </c>
      <c r="J74" s="123">
        <v>81</v>
      </c>
      <c r="K74" s="123">
        <v>8.3</v>
      </c>
      <c r="L74" s="332">
        <f>K74/J74*100</f>
        <v>10.246913580246915</v>
      </c>
    </row>
    <row r="75" spans="1:12" s="1" customFormat="1" ht="15" customHeight="1">
      <c r="A75" s="34"/>
      <c r="B75" s="3"/>
      <c r="C75" s="122" t="s">
        <v>139</v>
      </c>
      <c r="D75" s="122" t="s">
        <v>140</v>
      </c>
      <c r="E75" s="4" t="s">
        <v>706</v>
      </c>
      <c r="F75" s="4" t="s">
        <v>727</v>
      </c>
      <c r="G75" s="43" t="s">
        <v>38</v>
      </c>
      <c r="H75" s="123">
        <v>0</v>
      </c>
      <c r="I75" s="123">
        <v>18</v>
      </c>
      <c r="J75" s="123">
        <v>18</v>
      </c>
      <c r="K75" s="123">
        <v>17.7</v>
      </c>
      <c r="L75" s="332">
        <f t="shared" si="4"/>
        <v>98.33333333333333</v>
      </c>
    </row>
    <row r="76" spans="1:12" s="1" customFormat="1" ht="15" customHeight="1">
      <c r="A76" s="34"/>
      <c r="B76" s="3"/>
      <c r="C76" s="122" t="s">
        <v>139</v>
      </c>
      <c r="D76" s="122" t="s">
        <v>140</v>
      </c>
      <c r="E76" s="4" t="s">
        <v>706</v>
      </c>
      <c r="F76" s="4" t="s">
        <v>701</v>
      </c>
      <c r="G76" s="43" t="s">
        <v>38</v>
      </c>
      <c r="H76" s="123">
        <v>0</v>
      </c>
      <c r="I76" s="123">
        <v>0</v>
      </c>
      <c r="J76" s="123">
        <v>32</v>
      </c>
      <c r="K76" s="123">
        <v>31.15</v>
      </c>
      <c r="L76" s="332">
        <f>K76/J76*100</f>
        <v>97.34375</v>
      </c>
    </row>
    <row r="77" spans="1:12" s="1" customFormat="1" ht="15" customHeight="1">
      <c r="A77" s="34"/>
      <c r="B77" s="3"/>
      <c r="C77" s="122" t="s">
        <v>139</v>
      </c>
      <c r="D77" s="122" t="s">
        <v>140</v>
      </c>
      <c r="E77" s="4" t="s">
        <v>707</v>
      </c>
      <c r="F77" s="4" t="s">
        <v>727</v>
      </c>
      <c r="G77" s="43" t="s">
        <v>40</v>
      </c>
      <c r="H77" s="123">
        <v>0</v>
      </c>
      <c r="I77" s="123">
        <v>4</v>
      </c>
      <c r="J77" s="123">
        <v>4</v>
      </c>
      <c r="K77" s="123">
        <v>3.17</v>
      </c>
      <c r="L77" s="332">
        <f t="shared" si="4"/>
        <v>79.25</v>
      </c>
    </row>
    <row r="78" spans="1:12" s="1" customFormat="1" ht="15" customHeight="1">
      <c r="A78" s="34"/>
      <c r="B78" s="3"/>
      <c r="C78" s="122" t="s">
        <v>139</v>
      </c>
      <c r="D78" s="122" t="s">
        <v>140</v>
      </c>
      <c r="E78" s="4" t="s">
        <v>707</v>
      </c>
      <c r="F78" s="4" t="s">
        <v>701</v>
      </c>
      <c r="G78" s="43" t="s">
        <v>40</v>
      </c>
      <c r="H78" s="123">
        <v>0</v>
      </c>
      <c r="I78" s="123">
        <v>0</v>
      </c>
      <c r="J78" s="123">
        <v>6</v>
      </c>
      <c r="K78" s="123">
        <v>5.68</v>
      </c>
      <c r="L78" s="332">
        <f>K78/J78*100</f>
        <v>94.66666666666667</v>
      </c>
    </row>
    <row r="79" spans="1:12" s="1" customFormat="1" ht="15" customHeight="1">
      <c r="A79" s="34"/>
      <c r="B79" s="3"/>
      <c r="C79" s="122" t="s">
        <v>139</v>
      </c>
      <c r="D79" s="122" t="s">
        <v>140</v>
      </c>
      <c r="E79" s="4" t="s">
        <v>708</v>
      </c>
      <c r="F79" s="4" t="s">
        <v>727</v>
      </c>
      <c r="G79" s="43" t="s">
        <v>41</v>
      </c>
      <c r="H79" s="123">
        <v>0</v>
      </c>
      <c r="I79" s="123">
        <v>29</v>
      </c>
      <c r="J79" s="123">
        <v>29</v>
      </c>
      <c r="K79" s="123">
        <v>28.04</v>
      </c>
      <c r="L79" s="332">
        <f t="shared" si="4"/>
        <v>96.6896551724138</v>
      </c>
    </row>
    <row r="80" spans="1:12" s="1" customFormat="1" ht="15" customHeight="1">
      <c r="A80" s="34"/>
      <c r="B80" s="3"/>
      <c r="C80" s="122" t="s">
        <v>139</v>
      </c>
      <c r="D80" s="122" t="s">
        <v>140</v>
      </c>
      <c r="E80" s="4" t="s">
        <v>708</v>
      </c>
      <c r="F80" s="4" t="s">
        <v>701</v>
      </c>
      <c r="G80" s="43" t="s">
        <v>41</v>
      </c>
      <c r="H80" s="123">
        <v>0</v>
      </c>
      <c r="I80" s="123">
        <v>0</v>
      </c>
      <c r="J80" s="123">
        <v>50</v>
      </c>
      <c r="K80" s="123">
        <v>49.33</v>
      </c>
      <c r="L80" s="332">
        <f>K80/J80*100</f>
        <v>98.66</v>
      </c>
    </row>
    <row r="81" spans="1:12" s="1" customFormat="1" ht="15" customHeight="1">
      <c r="A81" s="34"/>
      <c r="B81" s="3"/>
      <c r="C81" s="122" t="s">
        <v>139</v>
      </c>
      <c r="D81" s="122" t="s">
        <v>140</v>
      </c>
      <c r="E81" s="4" t="s">
        <v>639</v>
      </c>
      <c r="F81" s="4" t="s">
        <v>727</v>
      </c>
      <c r="G81" s="43" t="s">
        <v>640</v>
      </c>
      <c r="H81" s="123">
        <v>0</v>
      </c>
      <c r="I81" s="123">
        <v>3</v>
      </c>
      <c r="J81" s="123">
        <v>13</v>
      </c>
      <c r="K81" s="123">
        <v>12.28</v>
      </c>
      <c r="L81" s="332">
        <f t="shared" si="4"/>
        <v>94.46153846153845</v>
      </c>
    </row>
    <row r="82" spans="1:12" s="1" customFormat="1" ht="15" customHeight="1">
      <c r="A82" s="34"/>
      <c r="B82" s="3"/>
      <c r="C82" s="122" t="s">
        <v>139</v>
      </c>
      <c r="D82" s="122" t="s">
        <v>140</v>
      </c>
      <c r="E82" s="4" t="s">
        <v>725</v>
      </c>
      <c r="F82" s="4" t="s">
        <v>727</v>
      </c>
      <c r="G82" s="43" t="s">
        <v>42</v>
      </c>
      <c r="H82" s="123">
        <v>0</v>
      </c>
      <c r="I82" s="123">
        <v>18</v>
      </c>
      <c r="J82" s="123">
        <v>209</v>
      </c>
      <c r="K82" s="123">
        <v>208.68</v>
      </c>
      <c r="L82" s="332">
        <f t="shared" si="4"/>
        <v>99.84688995215312</v>
      </c>
    </row>
    <row r="83" spans="1:12" s="1" customFormat="1" ht="15" customHeight="1">
      <c r="A83" s="34"/>
      <c r="B83" s="3"/>
      <c r="C83" s="122" t="s">
        <v>139</v>
      </c>
      <c r="D83" s="122" t="s">
        <v>140</v>
      </c>
      <c r="E83" s="4" t="s">
        <v>709</v>
      </c>
      <c r="F83" s="4" t="s">
        <v>727</v>
      </c>
      <c r="G83" s="43" t="s">
        <v>435</v>
      </c>
      <c r="H83" s="123">
        <v>0</v>
      </c>
      <c r="I83" s="123">
        <v>26</v>
      </c>
      <c r="J83" s="123">
        <v>40</v>
      </c>
      <c r="K83" s="123">
        <v>39.46</v>
      </c>
      <c r="L83" s="332">
        <f t="shared" si="4"/>
        <v>98.65</v>
      </c>
    </row>
    <row r="84" spans="1:12" s="1" customFormat="1" ht="15" customHeight="1">
      <c r="A84" s="34"/>
      <c r="B84" s="3"/>
      <c r="C84" s="122" t="s">
        <v>139</v>
      </c>
      <c r="D84" s="122" t="s">
        <v>140</v>
      </c>
      <c r="E84" s="4" t="s">
        <v>710</v>
      </c>
      <c r="F84" s="4" t="s">
        <v>727</v>
      </c>
      <c r="G84" s="43" t="s">
        <v>43</v>
      </c>
      <c r="H84" s="123">
        <v>0</v>
      </c>
      <c r="I84" s="123">
        <v>1</v>
      </c>
      <c r="J84" s="123">
        <v>1</v>
      </c>
      <c r="K84" s="123">
        <v>0.71</v>
      </c>
      <c r="L84" s="332">
        <f t="shared" si="4"/>
        <v>71</v>
      </c>
    </row>
    <row r="85" spans="1:12" s="1" customFormat="1" ht="15" customHeight="1">
      <c r="A85" s="34"/>
      <c r="B85" s="3"/>
      <c r="C85" s="122" t="s">
        <v>139</v>
      </c>
      <c r="D85" s="122" t="s">
        <v>140</v>
      </c>
      <c r="E85" s="4" t="s">
        <v>401</v>
      </c>
      <c r="F85" s="4" t="s">
        <v>727</v>
      </c>
      <c r="G85" s="43" t="s">
        <v>44</v>
      </c>
      <c r="H85" s="123">
        <v>0</v>
      </c>
      <c r="I85" s="123">
        <v>1</v>
      </c>
      <c r="J85" s="123">
        <v>5</v>
      </c>
      <c r="K85" s="123">
        <v>4.04</v>
      </c>
      <c r="L85" s="332">
        <f t="shared" si="4"/>
        <v>80.80000000000001</v>
      </c>
    </row>
    <row r="86" spans="1:12" s="1" customFormat="1" ht="15" customHeight="1">
      <c r="A86" s="34"/>
      <c r="B86" s="3"/>
      <c r="C86" s="122" t="s">
        <v>139</v>
      </c>
      <c r="D86" s="122" t="s">
        <v>140</v>
      </c>
      <c r="E86" s="4" t="s">
        <v>720</v>
      </c>
      <c r="F86" s="4" t="s">
        <v>727</v>
      </c>
      <c r="G86" s="43" t="s">
        <v>438</v>
      </c>
      <c r="H86" s="123">
        <v>0</v>
      </c>
      <c r="I86" s="123">
        <v>31</v>
      </c>
      <c r="J86" s="123">
        <v>71</v>
      </c>
      <c r="K86" s="123">
        <v>70.91</v>
      </c>
      <c r="L86" s="332">
        <f t="shared" si="4"/>
        <v>99.87323943661971</v>
      </c>
    </row>
    <row r="87" spans="1:12" s="1" customFormat="1" ht="15" customHeight="1">
      <c r="A87" s="34"/>
      <c r="B87" s="3"/>
      <c r="C87" s="122" t="s">
        <v>139</v>
      </c>
      <c r="D87" s="122" t="s">
        <v>140</v>
      </c>
      <c r="E87" s="4" t="s">
        <v>721</v>
      </c>
      <c r="F87" s="4" t="s">
        <v>727</v>
      </c>
      <c r="G87" s="43" t="s">
        <v>45</v>
      </c>
      <c r="H87" s="123">
        <v>0</v>
      </c>
      <c r="I87" s="123">
        <v>6</v>
      </c>
      <c r="J87" s="123">
        <v>14</v>
      </c>
      <c r="K87" s="123">
        <v>13.94</v>
      </c>
      <c r="L87" s="332">
        <f t="shared" si="4"/>
        <v>99.57142857142857</v>
      </c>
    </row>
    <row r="88" spans="1:12" s="1" customFormat="1" ht="15" customHeight="1">
      <c r="A88" s="34"/>
      <c r="B88" s="3"/>
      <c r="C88" s="122" t="s">
        <v>139</v>
      </c>
      <c r="D88" s="122" t="s">
        <v>140</v>
      </c>
      <c r="E88" s="4" t="s">
        <v>46</v>
      </c>
      <c r="F88" s="4" t="s">
        <v>727</v>
      </c>
      <c r="G88" s="43" t="s">
        <v>47</v>
      </c>
      <c r="H88" s="123">
        <v>0</v>
      </c>
      <c r="I88" s="123">
        <v>3</v>
      </c>
      <c r="J88" s="123">
        <v>4</v>
      </c>
      <c r="K88" s="123">
        <v>3.98</v>
      </c>
      <c r="L88" s="332">
        <f t="shared" si="4"/>
        <v>99.5</v>
      </c>
    </row>
    <row r="89" spans="1:12" s="1" customFormat="1" ht="15" customHeight="1">
      <c r="A89" s="34"/>
      <c r="B89" s="3"/>
      <c r="C89" s="122" t="s">
        <v>139</v>
      </c>
      <c r="D89" s="122" t="s">
        <v>140</v>
      </c>
      <c r="E89" s="4" t="s">
        <v>186</v>
      </c>
      <c r="F89" s="4" t="s">
        <v>727</v>
      </c>
      <c r="G89" s="43" t="s">
        <v>187</v>
      </c>
      <c r="H89" s="123">
        <v>0</v>
      </c>
      <c r="I89" s="123">
        <v>0</v>
      </c>
      <c r="J89" s="123">
        <v>106</v>
      </c>
      <c r="K89" s="123">
        <v>105.89</v>
      </c>
      <c r="L89" s="332">
        <f>K89/J89*100</f>
        <v>99.89622641509433</v>
      </c>
    </row>
    <row r="90" spans="1:12" s="1" customFormat="1" ht="12.75">
      <c r="A90" s="34"/>
      <c r="B90" s="3"/>
      <c r="C90" s="122" t="s">
        <v>139</v>
      </c>
      <c r="D90" s="122" t="s">
        <v>140</v>
      </c>
      <c r="E90" s="122" t="s">
        <v>141</v>
      </c>
      <c r="F90" s="4" t="s">
        <v>727</v>
      </c>
      <c r="G90" s="135" t="s">
        <v>611</v>
      </c>
      <c r="H90" s="123">
        <v>2300</v>
      </c>
      <c r="I90" s="123">
        <v>1519</v>
      </c>
      <c r="J90" s="123">
        <v>227</v>
      </c>
      <c r="K90" s="123">
        <v>0</v>
      </c>
      <c r="L90" s="332">
        <f t="shared" si="4"/>
        <v>0</v>
      </c>
    </row>
    <row r="91" spans="1:12" ht="13.5" thickBot="1">
      <c r="A91" s="113"/>
      <c r="B91" s="114"/>
      <c r="C91" s="137" t="s">
        <v>139</v>
      </c>
      <c r="D91" s="41" t="s">
        <v>140</v>
      </c>
      <c r="E91" s="211">
        <v>632003</v>
      </c>
      <c r="F91" s="211">
        <v>41</v>
      </c>
      <c r="G91" s="139" t="s">
        <v>612</v>
      </c>
      <c r="H91" s="138">
        <v>50</v>
      </c>
      <c r="I91" s="138">
        <v>120</v>
      </c>
      <c r="J91" s="138">
        <v>96</v>
      </c>
      <c r="K91" s="140">
        <v>15.3</v>
      </c>
      <c r="L91" s="333">
        <f t="shared" si="4"/>
        <v>15.937500000000002</v>
      </c>
    </row>
    <row r="92" spans="1:12" ht="3" customHeight="1">
      <c r="A92" s="189"/>
      <c r="B92" s="189"/>
      <c r="C92" s="83"/>
      <c r="D92" s="159"/>
      <c r="E92" s="190"/>
      <c r="F92" s="190"/>
      <c r="G92" s="191"/>
      <c r="H92" s="190"/>
      <c r="I92" s="190"/>
      <c r="J92" s="190"/>
      <c r="K92" s="192"/>
      <c r="L92" s="189"/>
    </row>
    <row r="93" spans="1:12" ht="12.75">
      <c r="A93" s="330" t="s">
        <v>207</v>
      </c>
      <c r="B93" s="189"/>
      <c r="C93" s="83"/>
      <c r="D93" s="159"/>
      <c r="E93" s="190"/>
      <c r="F93" s="190"/>
      <c r="G93" s="191"/>
      <c r="H93" s="190"/>
      <c r="I93" s="190"/>
      <c r="J93" s="190"/>
      <c r="K93" s="192"/>
      <c r="L93" s="189"/>
    </row>
    <row r="94" spans="1:12" ht="12.75">
      <c r="A94" s="330" t="s">
        <v>208</v>
      </c>
      <c r="B94" s="189"/>
      <c r="C94" s="331" t="s">
        <v>211</v>
      </c>
      <c r="D94" s="159"/>
      <c r="E94" s="190"/>
      <c r="F94" s="190"/>
      <c r="G94" s="191"/>
      <c r="H94" s="190"/>
      <c r="I94" s="190"/>
      <c r="J94" s="190"/>
      <c r="K94" s="192"/>
      <c r="L94" s="189"/>
    </row>
    <row r="95" spans="1:12" ht="12.75">
      <c r="A95" s="330" t="s">
        <v>209</v>
      </c>
      <c r="B95" s="189"/>
      <c r="C95" s="331" t="s">
        <v>210</v>
      </c>
      <c r="D95" s="159"/>
      <c r="E95" s="190"/>
      <c r="F95" s="190"/>
      <c r="G95" s="191"/>
      <c r="H95" s="190"/>
      <c r="I95" s="190"/>
      <c r="J95" s="190"/>
      <c r="K95" s="192"/>
      <c r="L95" s="189"/>
    </row>
    <row r="96" spans="1:12" ht="12.75">
      <c r="A96" s="189"/>
      <c r="B96" s="189"/>
      <c r="C96" s="83"/>
      <c r="D96" s="159"/>
      <c r="E96" s="190"/>
      <c r="F96" s="190"/>
      <c r="G96" s="191"/>
      <c r="H96" s="190"/>
      <c r="I96" s="190"/>
      <c r="J96" s="190"/>
      <c r="K96" s="192"/>
      <c r="L96" s="189"/>
    </row>
    <row r="97" spans="1:12" ht="12.75">
      <c r="A97" s="189"/>
      <c r="B97" s="189"/>
      <c r="C97" s="83"/>
      <c r="D97" s="159"/>
      <c r="E97" s="190"/>
      <c r="F97" s="190"/>
      <c r="G97" s="191"/>
      <c r="H97" s="190"/>
      <c r="I97" s="190"/>
      <c r="J97" s="190"/>
      <c r="K97" s="192"/>
      <c r="L97" s="189"/>
    </row>
    <row r="98" spans="1:12" ht="12.75">
      <c r="A98" s="189"/>
      <c r="B98" s="189"/>
      <c r="C98" s="83"/>
      <c r="D98" s="159"/>
      <c r="E98" s="190"/>
      <c r="F98" s="190"/>
      <c r="G98" s="191"/>
      <c r="H98" s="190"/>
      <c r="I98" s="190"/>
      <c r="J98" s="190"/>
      <c r="K98" s="192"/>
      <c r="L98" s="189"/>
    </row>
    <row r="99" spans="1:12" ht="12.75">
      <c r="A99" s="189"/>
      <c r="B99" s="189"/>
      <c r="C99" s="83"/>
      <c r="D99" s="159"/>
      <c r="E99" s="190"/>
      <c r="F99" s="190"/>
      <c r="G99" s="191"/>
      <c r="H99" s="190"/>
      <c r="I99" s="190"/>
      <c r="J99" s="190"/>
      <c r="K99" s="192"/>
      <c r="L99" s="189"/>
    </row>
    <row r="100" spans="1:12" ht="12.75">
      <c r="A100" s="189"/>
      <c r="B100" s="189"/>
      <c r="C100" s="83"/>
      <c r="D100" s="159"/>
      <c r="E100" s="190"/>
      <c r="F100" s="190"/>
      <c r="G100" s="191"/>
      <c r="H100" s="190"/>
      <c r="I100" s="190"/>
      <c r="J100" s="190"/>
      <c r="K100" s="192"/>
      <c r="L100" s="189"/>
    </row>
    <row r="101" spans="1:12" ht="12.75">
      <c r="A101" s="189"/>
      <c r="B101" s="189"/>
      <c r="C101" s="83"/>
      <c r="D101" s="159"/>
      <c r="E101" s="190"/>
      <c r="F101" s="190"/>
      <c r="G101" s="191"/>
      <c r="H101" s="190"/>
      <c r="I101" s="190"/>
      <c r="J101" s="190"/>
      <c r="K101" s="192"/>
      <c r="L101" s="189"/>
    </row>
    <row r="102" spans="1:12" ht="12.75">
      <c r="A102" s="189"/>
      <c r="B102" s="189"/>
      <c r="C102" s="83"/>
      <c r="D102" s="159"/>
      <c r="E102" s="190"/>
      <c r="F102" s="190"/>
      <c r="G102" s="191"/>
      <c r="H102" s="190"/>
      <c r="I102" s="190"/>
      <c r="J102" s="190"/>
      <c r="K102" s="192"/>
      <c r="L102" s="189"/>
    </row>
    <row r="103" spans="1:12" ht="12.75">
      <c r="A103" s="189"/>
      <c r="B103" s="189"/>
      <c r="C103" s="83"/>
      <c r="D103" s="159"/>
      <c r="E103" s="190"/>
      <c r="F103" s="190"/>
      <c r="G103" s="191"/>
      <c r="H103" s="190"/>
      <c r="I103" s="190"/>
      <c r="J103" s="190"/>
      <c r="K103" s="192"/>
      <c r="L103" s="189"/>
    </row>
    <row r="104" spans="1:12" ht="12.75">
      <c r="A104" s="189"/>
      <c r="B104" s="189"/>
      <c r="C104" s="83"/>
      <c r="D104" s="159"/>
      <c r="E104" s="190"/>
      <c r="F104" s="190"/>
      <c r="G104" s="191"/>
      <c r="H104" s="190"/>
      <c r="I104" s="190"/>
      <c r="J104" s="190"/>
      <c r="K104" s="192"/>
      <c r="L104" s="189"/>
    </row>
    <row r="105" spans="1:12" ht="12.75">
      <c r="A105" s="189"/>
      <c r="B105" s="189"/>
      <c r="C105" s="83"/>
      <c r="D105" s="159"/>
      <c r="E105" s="190"/>
      <c r="F105" s="190"/>
      <c r="G105" s="191"/>
      <c r="H105" s="190"/>
      <c r="I105" s="190"/>
      <c r="J105" s="190"/>
      <c r="K105" s="192"/>
      <c r="L105" s="189"/>
    </row>
    <row r="106" spans="1:12" ht="12.75">
      <c r="A106" s="189"/>
      <c r="B106" s="189"/>
      <c r="C106" s="83"/>
      <c r="D106" s="159"/>
      <c r="E106" s="190"/>
      <c r="F106" s="190"/>
      <c r="G106" s="191"/>
      <c r="H106" s="190"/>
      <c r="I106" s="190"/>
      <c r="J106" s="190"/>
      <c r="K106" s="192"/>
      <c r="L106" s="189"/>
    </row>
    <row r="107" spans="1:12" ht="12.75">
      <c r="A107" s="189"/>
      <c r="B107" s="189"/>
      <c r="C107" s="83"/>
      <c r="D107" s="159"/>
      <c r="E107" s="190"/>
      <c r="F107" s="190"/>
      <c r="G107" s="191"/>
      <c r="H107" s="190"/>
      <c r="I107" s="190"/>
      <c r="J107" s="190"/>
      <c r="K107" s="192"/>
      <c r="L107" s="189"/>
    </row>
    <row r="108" spans="1:12" ht="12.75">
      <c r="A108" s="189"/>
      <c r="B108" s="189"/>
      <c r="C108" s="83"/>
      <c r="D108" s="159"/>
      <c r="E108" s="190"/>
      <c r="F108" s="190"/>
      <c r="G108" s="191"/>
      <c r="H108" s="190"/>
      <c r="I108" s="190"/>
      <c r="J108" s="190"/>
      <c r="K108" s="192"/>
      <c r="L108" s="189"/>
    </row>
    <row r="109" spans="1:12" ht="12.75">
      <c r="A109" s="189"/>
      <c r="B109" s="189"/>
      <c r="C109" s="83"/>
      <c r="D109" s="159"/>
      <c r="E109" s="190"/>
      <c r="F109" s="190"/>
      <c r="G109" s="191"/>
      <c r="H109" s="190"/>
      <c r="I109" s="190"/>
      <c r="J109" s="190"/>
      <c r="K109" s="192"/>
      <c r="L109" s="189"/>
    </row>
    <row r="110" spans="1:12" ht="12.75">
      <c r="A110" s="189"/>
      <c r="B110" s="189"/>
      <c r="C110" s="83"/>
      <c r="D110" s="159"/>
      <c r="E110" s="190"/>
      <c r="F110" s="190"/>
      <c r="G110" s="191"/>
      <c r="H110" s="190"/>
      <c r="I110" s="190"/>
      <c r="J110" s="190"/>
      <c r="K110" s="192"/>
      <c r="L110" s="189"/>
    </row>
    <row r="111" spans="1:12" ht="12.75">
      <c r="A111" s="189"/>
      <c r="B111" s="189"/>
      <c r="C111" s="83"/>
      <c r="D111" s="159"/>
      <c r="E111" s="190"/>
      <c r="F111" s="190"/>
      <c r="G111" s="191"/>
      <c r="H111" s="190"/>
      <c r="I111" s="190"/>
      <c r="J111" s="190"/>
      <c r="K111" s="192"/>
      <c r="L111" s="189"/>
    </row>
    <row r="112" spans="1:12" ht="12.75">
      <c r="A112" s="189"/>
      <c r="B112" s="189"/>
      <c r="C112" s="83"/>
      <c r="D112" s="159"/>
      <c r="E112" s="190"/>
      <c r="F112" s="190"/>
      <c r="G112" s="191"/>
      <c r="H112" s="190"/>
      <c r="I112" s="190"/>
      <c r="J112" s="190"/>
      <c r="K112" s="192"/>
      <c r="L112" s="189"/>
    </row>
    <row r="113" spans="1:12" ht="12.75">
      <c r="A113" s="189"/>
      <c r="B113" s="189"/>
      <c r="C113" s="83"/>
      <c r="D113" s="159"/>
      <c r="E113" s="190"/>
      <c r="F113" s="190"/>
      <c r="G113" s="191"/>
      <c r="H113" s="190"/>
      <c r="I113" s="190"/>
      <c r="J113" s="190"/>
      <c r="K113" s="192"/>
      <c r="L113" s="189"/>
    </row>
    <row r="114" spans="1:12" ht="12.75">
      <c r="A114" s="189"/>
      <c r="B114" s="189"/>
      <c r="C114" s="83"/>
      <c r="D114" s="159"/>
      <c r="E114" s="190"/>
      <c r="F114" s="190"/>
      <c r="G114" s="191"/>
      <c r="H114" s="190"/>
      <c r="I114" s="190"/>
      <c r="J114" s="190"/>
      <c r="K114" s="192"/>
      <c r="L114" s="189"/>
    </row>
    <row r="115" spans="1:12" ht="12.75">
      <c r="A115" s="189"/>
      <c r="B115" s="189"/>
      <c r="C115" s="83"/>
      <c r="D115" s="159"/>
      <c r="E115" s="190"/>
      <c r="F115" s="190"/>
      <c r="G115" s="191"/>
      <c r="H115" s="190"/>
      <c r="I115" s="190"/>
      <c r="J115" s="190"/>
      <c r="K115" s="192"/>
      <c r="L115" s="189"/>
    </row>
    <row r="116" spans="1:12" ht="12.75">
      <c r="A116" s="189"/>
      <c r="B116" s="189"/>
      <c r="C116" s="83"/>
      <c r="D116" s="159"/>
      <c r="E116" s="190"/>
      <c r="F116" s="190"/>
      <c r="G116" s="191"/>
      <c r="H116" s="190"/>
      <c r="I116" s="190"/>
      <c r="J116" s="190"/>
      <c r="K116" s="192"/>
      <c r="L116" s="189"/>
    </row>
    <row r="117" spans="1:12" ht="12.75">
      <c r="A117" s="189"/>
      <c r="B117" s="189"/>
      <c r="C117" s="83"/>
      <c r="D117" s="159"/>
      <c r="E117" s="190"/>
      <c r="F117" s="190"/>
      <c r="G117" s="191"/>
      <c r="H117" s="190"/>
      <c r="I117" s="190"/>
      <c r="J117" s="190"/>
      <c r="K117" s="192"/>
      <c r="L117" s="189"/>
    </row>
    <row r="118" spans="1:12" ht="12.75">
      <c r="A118" s="189"/>
      <c r="B118" s="189"/>
      <c r="C118" s="83"/>
      <c r="D118" s="159"/>
      <c r="E118" s="190"/>
      <c r="F118" s="190"/>
      <c r="G118" s="191"/>
      <c r="H118" s="190"/>
      <c r="I118" s="190"/>
      <c r="J118" s="190"/>
      <c r="K118" s="192"/>
      <c r="L118" s="189"/>
    </row>
    <row r="119" spans="1:12" ht="12.75">
      <c r="A119" s="189"/>
      <c r="B119" s="189"/>
      <c r="C119" s="83"/>
      <c r="D119" s="159"/>
      <c r="E119" s="190"/>
      <c r="F119" s="190"/>
      <c r="G119" s="191"/>
      <c r="H119" s="190"/>
      <c r="I119" s="190"/>
      <c r="J119" s="190"/>
      <c r="K119" s="192"/>
      <c r="L119" s="189"/>
    </row>
    <row r="120" spans="1:12" ht="12.75">
      <c r="A120" s="189"/>
      <c r="B120" s="189"/>
      <c r="C120" s="83"/>
      <c r="D120" s="159"/>
      <c r="E120" s="190"/>
      <c r="F120" s="190"/>
      <c r="G120" s="191"/>
      <c r="H120" s="190"/>
      <c r="I120" s="190"/>
      <c r="J120" s="190"/>
      <c r="K120" s="192"/>
      <c r="L120" s="189"/>
    </row>
    <row r="121" spans="1:12" ht="12.75">
      <c r="A121" s="189"/>
      <c r="B121" s="189"/>
      <c r="C121" s="83"/>
      <c r="D121" s="159"/>
      <c r="E121" s="190"/>
      <c r="F121" s="190"/>
      <c r="G121" s="191"/>
      <c r="H121" s="190"/>
      <c r="I121" s="190"/>
      <c r="J121" s="190"/>
      <c r="K121" s="192"/>
      <c r="L121" s="189"/>
    </row>
    <row r="122" spans="1:12" ht="12.75">
      <c r="A122" s="189"/>
      <c r="B122" s="189"/>
      <c r="C122" s="83"/>
      <c r="D122" s="159"/>
      <c r="E122" s="190"/>
      <c r="F122" s="190"/>
      <c r="G122" s="191"/>
      <c r="H122" s="190"/>
      <c r="I122" s="190"/>
      <c r="J122" s="190"/>
      <c r="K122" s="192"/>
      <c r="L122" s="189"/>
    </row>
    <row r="123" spans="1:12" ht="12.75">
      <c r="A123" s="189"/>
      <c r="B123" s="189"/>
      <c r="C123" s="83"/>
      <c r="D123" s="159"/>
      <c r="E123" s="190"/>
      <c r="F123" s="190"/>
      <c r="G123" s="191"/>
      <c r="H123" s="190"/>
      <c r="I123" s="190"/>
      <c r="J123" s="190"/>
      <c r="K123" s="192"/>
      <c r="L123" s="189"/>
    </row>
    <row r="124" spans="1:12" ht="12.75">
      <c r="A124" s="189"/>
      <c r="B124" s="189"/>
      <c r="C124" s="83"/>
      <c r="D124" s="159"/>
      <c r="E124" s="190"/>
      <c r="F124" s="190"/>
      <c r="G124" s="191"/>
      <c r="H124" s="190"/>
      <c r="I124" s="190"/>
      <c r="J124" s="190"/>
      <c r="K124" s="192"/>
      <c r="L124" s="189"/>
    </row>
    <row r="125" spans="1:12" ht="12.75">
      <c r="A125" s="189"/>
      <c r="B125" s="189"/>
      <c r="C125" s="83"/>
      <c r="D125" s="159"/>
      <c r="E125" s="190"/>
      <c r="F125" s="190"/>
      <c r="G125" s="191"/>
      <c r="H125" s="190"/>
      <c r="I125" s="190"/>
      <c r="J125" s="190"/>
      <c r="K125" s="192"/>
      <c r="L125" s="189"/>
    </row>
    <row r="126" spans="1:12" ht="12.75">
      <c r="A126" s="189"/>
      <c r="B126" s="189"/>
      <c r="C126" s="83"/>
      <c r="D126" s="159"/>
      <c r="E126" s="190"/>
      <c r="F126" s="190"/>
      <c r="G126" s="191"/>
      <c r="H126" s="190"/>
      <c r="I126" s="190"/>
      <c r="J126" s="190"/>
      <c r="K126" s="192"/>
      <c r="L126" s="189"/>
    </row>
    <row r="127" spans="1:12" ht="12.75">
      <c r="A127" s="189"/>
      <c r="B127" s="189"/>
      <c r="C127" s="83"/>
      <c r="D127" s="159"/>
      <c r="E127" s="190"/>
      <c r="F127" s="190"/>
      <c r="G127" s="191"/>
      <c r="H127" s="190"/>
      <c r="I127" s="190"/>
      <c r="J127" s="190"/>
      <c r="K127" s="192"/>
      <c r="L127" s="189"/>
    </row>
  </sheetData>
  <sheetProtection/>
  <printOptions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31.12.2011
VÝDAVKY - Program 3: Propagácia, marketing a služby občanom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66" sqref="A66:IV77"/>
    </sheetView>
  </sheetViews>
  <sheetFormatPr defaultColWidth="9.00390625" defaultRowHeight="12.75"/>
  <cols>
    <col min="1" max="1" width="8.875" style="0" bestFit="1" customWidth="1"/>
    <col min="2" max="2" width="12.25390625" style="0" bestFit="1" customWidth="1"/>
    <col min="3" max="3" width="6.125" style="0" bestFit="1" customWidth="1"/>
    <col min="5" max="5" width="7.375" style="0" customWidth="1"/>
    <col min="6" max="6" width="4.875" style="0" customWidth="1"/>
    <col min="7" max="7" width="42.875" style="0" bestFit="1" customWidth="1"/>
    <col min="8" max="8" width="9.625" style="0" customWidth="1"/>
    <col min="9" max="9" width="10.125" style="0" customWidth="1"/>
    <col min="10" max="10" width="8.875" style="0" customWidth="1"/>
    <col min="11" max="11" width="10.125" style="0" customWidth="1"/>
    <col min="12" max="12" width="7.75390625" style="0" customWidth="1"/>
  </cols>
  <sheetData>
    <row r="1" spans="1:12" s="1" customFormat="1" ht="38.25">
      <c r="A1" s="26" t="s">
        <v>417</v>
      </c>
      <c r="B1" s="27" t="s">
        <v>416</v>
      </c>
      <c r="C1" s="27" t="s">
        <v>418</v>
      </c>
      <c r="D1" s="27" t="s">
        <v>419</v>
      </c>
      <c r="E1" s="27" t="s">
        <v>689</v>
      </c>
      <c r="F1" s="27" t="s">
        <v>690</v>
      </c>
      <c r="G1" s="27" t="s">
        <v>691</v>
      </c>
      <c r="H1" s="28" t="s">
        <v>692</v>
      </c>
      <c r="I1" s="202" t="s">
        <v>619</v>
      </c>
      <c r="J1" s="28" t="s">
        <v>693</v>
      </c>
      <c r="K1" s="28" t="s">
        <v>694</v>
      </c>
      <c r="L1" s="260" t="s">
        <v>420</v>
      </c>
    </row>
    <row r="2" spans="1:12" ht="12.75">
      <c r="A2" s="30" t="s">
        <v>696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67"/>
    </row>
    <row r="3" spans="1:12" s="52" customFormat="1" ht="14.25" customHeight="1">
      <c r="A3" s="49" t="s">
        <v>139</v>
      </c>
      <c r="B3" s="50" t="s">
        <v>695</v>
      </c>
      <c r="C3" s="50" t="s">
        <v>695</v>
      </c>
      <c r="D3" s="50" t="s">
        <v>695</v>
      </c>
      <c r="E3" s="50" t="s">
        <v>695</v>
      </c>
      <c r="F3" s="50" t="s">
        <v>695</v>
      </c>
      <c r="G3" s="50" t="s">
        <v>142</v>
      </c>
      <c r="H3" s="51">
        <f>H4+H16+H22</f>
        <v>30033</v>
      </c>
      <c r="I3" s="51">
        <f>I4+I16+I22</f>
        <v>30033</v>
      </c>
      <c r="J3" s="51">
        <f>J4+J16+J22</f>
        <v>30033</v>
      </c>
      <c r="K3" s="51">
        <f>K4+K16+K22</f>
        <v>25577.15</v>
      </c>
      <c r="L3" s="63">
        <f>K3/J3*100</f>
        <v>85.1634868311524</v>
      </c>
    </row>
    <row r="4" spans="1:12" s="18" customFormat="1" ht="12.75">
      <c r="A4" s="53" t="s">
        <v>695</v>
      </c>
      <c r="B4" s="21" t="s">
        <v>697</v>
      </c>
      <c r="C4" s="21" t="s">
        <v>695</v>
      </c>
      <c r="D4" s="21" t="s">
        <v>695</v>
      </c>
      <c r="E4" s="21"/>
      <c r="F4" s="21" t="s">
        <v>695</v>
      </c>
      <c r="G4" s="21" t="s">
        <v>143</v>
      </c>
      <c r="H4" s="22">
        <f>H5+H6+H14</f>
        <v>1353</v>
      </c>
      <c r="I4" s="22">
        <f>I5+I6+I14</f>
        <v>1353</v>
      </c>
      <c r="J4" s="22">
        <f>J5+J6+J14</f>
        <v>1353</v>
      </c>
      <c r="K4" s="22">
        <f>K5+K6+K14</f>
        <v>146.1</v>
      </c>
      <c r="L4" s="33">
        <f>K4/J4*100</f>
        <v>10.798226164079821</v>
      </c>
    </row>
    <row r="5" spans="1:12" s="18" customFormat="1" ht="12.75" customHeight="1">
      <c r="A5" s="53"/>
      <c r="B5" s="54"/>
      <c r="C5" s="54"/>
      <c r="D5" s="54"/>
      <c r="E5" s="54" t="s">
        <v>705</v>
      </c>
      <c r="F5" s="54" t="s">
        <v>701</v>
      </c>
      <c r="G5" s="176" t="s">
        <v>429</v>
      </c>
      <c r="H5" s="178">
        <v>3</v>
      </c>
      <c r="I5" s="178">
        <v>3</v>
      </c>
      <c r="J5" s="178">
        <v>3</v>
      </c>
      <c r="K5" s="178">
        <v>0.6</v>
      </c>
      <c r="L5" s="166">
        <f>K5/J5*100</f>
        <v>20</v>
      </c>
    </row>
    <row r="6" spans="1:12" s="18" customFormat="1" ht="12.75">
      <c r="A6" s="53"/>
      <c r="B6" s="54"/>
      <c r="C6" s="54"/>
      <c r="D6" s="54"/>
      <c r="E6" s="54" t="s">
        <v>433</v>
      </c>
      <c r="F6" s="54"/>
      <c r="G6" s="169" t="s">
        <v>434</v>
      </c>
      <c r="H6" s="160">
        <f>SUM(H7:H13)</f>
        <v>1320</v>
      </c>
      <c r="I6" s="160">
        <f>SUM(I7:I13)</f>
        <v>1320</v>
      </c>
      <c r="J6" s="160">
        <f>SUM(J7:J13)</f>
        <v>1320</v>
      </c>
      <c r="K6" s="160">
        <f>SUM(K7:K13)</f>
        <v>119.5</v>
      </c>
      <c r="L6" s="208">
        <f>K6/J6*100</f>
        <v>9.053030303030303</v>
      </c>
    </row>
    <row r="7" spans="1:12" s="2" customFormat="1" ht="10.5" customHeight="1">
      <c r="A7" s="30" t="s">
        <v>695</v>
      </c>
      <c r="B7" s="4" t="s">
        <v>695</v>
      </c>
      <c r="C7" s="4" t="s">
        <v>695</v>
      </c>
      <c r="D7" s="4" t="s">
        <v>144</v>
      </c>
      <c r="E7" s="4" t="s">
        <v>726</v>
      </c>
      <c r="F7" s="4" t="s">
        <v>701</v>
      </c>
      <c r="G7" s="4" t="s">
        <v>457</v>
      </c>
      <c r="H7" s="24">
        <v>70</v>
      </c>
      <c r="I7" s="24">
        <v>70</v>
      </c>
      <c r="J7" s="24">
        <v>70</v>
      </c>
      <c r="K7" s="24">
        <v>0</v>
      </c>
      <c r="L7" s="166">
        <f aca="true" t="shared" si="0" ref="L7:L13">K7/J7*100</f>
        <v>0</v>
      </c>
    </row>
    <row r="8" spans="1:12" s="2" customFormat="1" ht="10.5" customHeight="1">
      <c r="A8" s="30" t="s">
        <v>695</v>
      </c>
      <c r="B8" s="4" t="s">
        <v>695</v>
      </c>
      <c r="C8" s="4" t="s">
        <v>695</v>
      </c>
      <c r="D8" s="4" t="s">
        <v>144</v>
      </c>
      <c r="E8" s="4" t="s">
        <v>709</v>
      </c>
      <c r="F8" s="4" t="s">
        <v>701</v>
      </c>
      <c r="G8" s="4" t="s">
        <v>232</v>
      </c>
      <c r="H8" s="24">
        <v>400</v>
      </c>
      <c r="I8" s="24">
        <v>400</v>
      </c>
      <c r="J8" s="24">
        <v>400</v>
      </c>
      <c r="K8" s="24">
        <v>37</v>
      </c>
      <c r="L8" s="166">
        <f t="shared" si="0"/>
        <v>9.25</v>
      </c>
    </row>
    <row r="9" spans="1:12" s="2" customFormat="1" ht="11.25" customHeight="1">
      <c r="A9" s="30" t="s">
        <v>695</v>
      </c>
      <c r="B9" s="4" t="s">
        <v>695</v>
      </c>
      <c r="C9" s="4" t="s">
        <v>695</v>
      </c>
      <c r="D9" s="4" t="s">
        <v>144</v>
      </c>
      <c r="E9" s="4" t="s">
        <v>713</v>
      </c>
      <c r="F9" s="4" t="s">
        <v>701</v>
      </c>
      <c r="G9" s="4" t="s">
        <v>729</v>
      </c>
      <c r="H9" s="24">
        <v>120</v>
      </c>
      <c r="I9" s="24">
        <v>120</v>
      </c>
      <c r="J9" s="24">
        <v>120</v>
      </c>
      <c r="K9" s="24">
        <v>0</v>
      </c>
      <c r="L9" s="166">
        <f t="shared" si="0"/>
        <v>0</v>
      </c>
    </row>
    <row r="10" spans="1:12" s="2" customFormat="1" ht="11.25" customHeight="1">
      <c r="A10" s="30" t="s">
        <v>695</v>
      </c>
      <c r="B10" s="4" t="s">
        <v>695</v>
      </c>
      <c r="C10" s="4" t="s">
        <v>695</v>
      </c>
      <c r="D10" s="4" t="s">
        <v>144</v>
      </c>
      <c r="E10" s="4" t="s">
        <v>715</v>
      </c>
      <c r="F10" s="4" t="s">
        <v>701</v>
      </c>
      <c r="G10" s="4" t="s">
        <v>436</v>
      </c>
      <c r="H10" s="24">
        <v>260</v>
      </c>
      <c r="I10" s="24">
        <v>260</v>
      </c>
      <c r="J10" s="24">
        <v>260</v>
      </c>
      <c r="K10" s="24">
        <v>0</v>
      </c>
      <c r="L10" s="166">
        <f t="shared" si="0"/>
        <v>0</v>
      </c>
    </row>
    <row r="11" spans="1:12" s="2" customFormat="1" ht="12.75">
      <c r="A11" s="30" t="s">
        <v>695</v>
      </c>
      <c r="B11" s="4" t="s">
        <v>695</v>
      </c>
      <c r="C11" s="4" t="s">
        <v>695</v>
      </c>
      <c r="D11" s="4" t="s">
        <v>144</v>
      </c>
      <c r="E11" s="4" t="s">
        <v>145</v>
      </c>
      <c r="F11" s="4" t="s">
        <v>701</v>
      </c>
      <c r="G11" s="4" t="s">
        <v>458</v>
      </c>
      <c r="H11" s="24">
        <v>300</v>
      </c>
      <c r="I11" s="24">
        <v>300</v>
      </c>
      <c r="J11" s="24">
        <v>300</v>
      </c>
      <c r="K11" s="24">
        <v>0</v>
      </c>
      <c r="L11" s="166">
        <f t="shared" si="0"/>
        <v>0</v>
      </c>
    </row>
    <row r="12" spans="1:12" s="2" customFormat="1" ht="12.75">
      <c r="A12" s="30"/>
      <c r="B12" s="4"/>
      <c r="C12" s="4"/>
      <c r="D12" s="4" t="s">
        <v>144</v>
      </c>
      <c r="E12" s="4" t="s">
        <v>717</v>
      </c>
      <c r="F12" s="4" t="s">
        <v>701</v>
      </c>
      <c r="G12" s="43" t="s">
        <v>472</v>
      </c>
      <c r="H12" s="24">
        <v>50</v>
      </c>
      <c r="I12" s="24">
        <v>50</v>
      </c>
      <c r="J12" s="24">
        <v>50</v>
      </c>
      <c r="K12" s="24">
        <v>0</v>
      </c>
      <c r="L12" s="166">
        <f t="shared" si="0"/>
        <v>0</v>
      </c>
    </row>
    <row r="13" spans="1:12" s="2" customFormat="1" ht="23.25" customHeight="1">
      <c r="A13" s="30" t="s">
        <v>695</v>
      </c>
      <c r="B13" s="4" t="s">
        <v>695</v>
      </c>
      <c r="C13" s="4" t="s">
        <v>695</v>
      </c>
      <c r="D13" s="4" t="s">
        <v>144</v>
      </c>
      <c r="E13" s="4" t="s">
        <v>723</v>
      </c>
      <c r="F13" s="4" t="s">
        <v>701</v>
      </c>
      <c r="G13" s="43" t="s">
        <v>233</v>
      </c>
      <c r="H13" s="24">
        <v>120</v>
      </c>
      <c r="I13" s="24">
        <v>120</v>
      </c>
      <c r="J13" s="24">
        <v>120</v>
      </c>
      <c r="K13" s="24">
        <v>82.5</v>
      </c>
      <c r="L13" s="166">
        <f t="shared" si="0"/>
        <v>68.75</v>
      </c>
    </row>
    <row r="14" spans="1:12" s="2" customFormat="1" ht="12.75">
      <c r="A14" s="30"/>
      <c r="B14" s="4"/>
      <c r="C14" s="4"/>
      <c r="D14" s="4" t="s">
        <v>144</v>
      </c>
      <c r="E14" s="4" t="s">
        <v>415</v>
      </c>
      <c r="F14" s="4" t="s">
        <v>701</v>
      </c>
      <c r="G14" s="4" t="s">
        <v>6</v>
      </c>
      <c r="H14" s="66">
        <v>30</v>
      </c>
      <c r="I14" s="66">
        <v>30</v>
      </c>
      <c r="J14" s="66">
        <v>30</v>
      </c>
      <c r="K14" s="66">
        <v>26</v>
      </c>
      <c r="L14" s="256">
        <f>K14/J14*100</f>
        <v>86.66666666666667</v>
      </c>
    </row>
    <row r="15" spans="1:12" s="2" customFormat="1" ht="1.5" customHeight="1">
      <c r="A15" s="30"/>
      <c r="B15" s="4"/>
      <c r="C15" s="4"/>
      <c r="D15" s="4"/>
      <c r="E15" s="4"/>
      <c r="F15" s="4"/>
      <c r="G15" s="4"/>
      <c r="H15" s="24"/>
      <c r="I15" s="24"/>
      <c r="J15" s="24"/>
      <c r="K15" s="24"/>
      <c r="L15" s="258"/>
    </row>
    <row r="16" spans="1:12" s="18" customFormat="1" ht="12.75">
      <c r="A16" s="53" t="s">
        <v>695</v>
      </c>
      <c r="B16" s="21" t="s">
        <v>728</v>
      </c>
      <c r="C16" s="21" t="s">
        <v>695</v>
      </c>
      <c r="D16" s="21" t="s">
        <v>695</v>
      </c>
      <c r="E16" s="21" t="s">
        <v>433</v>
      </c>
      <c r="F16" s="21" t="s">
        <v>695</v>
      </c>
      <c r="G16" s="21" t="s">
        <v>146</v>
      </c>
      <c r="H16" s="22">
        <f>SUM(H17:H19)</f>
        <v>8200</v>
      </c>
      <c r="I16" s="22">
        <f>SUM(I17:I19)</f>
        <v>8200</v>
      </c>
      <c r="J16" s="22">
        <f>SUM(J17:J20)</f>
        <v>8200</v>
      </c>
      <c r="K16" s="22">
        <f>SUM(K17:K20)</f>
        <v>5683.02</v>
      </c>
      <c r="L16" s="33">
        <f>K16/J16*100</f>
        <v>69.30512195121952</v>
      </c>
    </row>
    <row r="17" spans="1:12" s="2" customFormat="1" ht="36.75" customHeight="1">
      <c r="A17" s="30" t="s">
        <v>695</v>
      </c>
      <c r="B17" s="4" t="s">
        <v>695</v>
      </c>
      <c r="C17" s="4" t="s">
        <v>695</v>
      </c>
      <c r="D17" s="4" t="s">
        <v>147</v>
      </c>
      <c r="E17" s="4" t="s">
        <v>130</v>
      </c>
      <c r="F17" s="4" t="s">
        <v>701</v>
      </c>
      <c r="G17" s="171" t="s">
        <v>188</v>
      </c>
      <c r="H17" s="24">
        <v>5400</v>
      </c>
      <c r="I17" s="24">
        <v>5400</v>
      </c>
      <c r="J17" s="24">
        <v>5400</v>
      </c>
      <c r="K17" s="5">
        <f>306.75+1821.89+1779.97</f>
        <v>3908.6100000000006</v>
      </c>
      <c r="L17" s="166">
        <f>K17/J17*100</f>
        <v>72.38166666666667</v>
      </c>
    </row>
    <row r="18" spans="1:12" s="2" customFormat="1" ht="12.75">
      <c r="A18" s="30" t="s">
        <v>695</v>
      </c>
      <c r="B18" s="4" t="s">
        <v>695</v>
      </c>
      <c r="C18" s="4" t="s">
        <v>695</v>
      </c>
      <c r="D18" s="4" t="s">
        <v>147</v>
      </c>
      <c r="E18" s="4" t="s">
        <v>709</v>
      </c>
      <c r="F18" s="4" t="s">
        <v>701</v>
      </c>
      <c r="G18" s="4" t="s">
        <v>7</v>
      </c>
      <c r="H18" s="24">
        <v>800</v>
      </c>
      <c r="I18" s="24">
        <v>800</v>
      </c>
      <c r="J18" s="24">
        <v>800</v>
      </c>
      <c r="K18" s="24">
        <v>48.98</v>
      </c>
      <c r="L18" s="166">
        <f>K18/J18*100</f>
        <v>6.1225</v>
      </c>
    </row>
    <row r="19" spans="1:12" s="2" customFormat="1" ht="12.75">
      <c r="A19" s="30" t="s">
        <v>695</v>
      </c>
      <c r="B19" s="4" t="s">
        <v>695</v>
      </c>
      <c r="C19" s="4" t="s">
        <v>695</v>
      </c>
      <c r="D19" s="4" t="s">
        <v>147</v>
      </c>
      <c r="E19" s="4" t="s">
        <v>136</v>
      </c>
      <c r="F19" s="4" t="s">
        <v>701</v>
      </c>
      <c r="G19" s="4" t="s">
        <v>8</v>
      </c>
      <c r="H19" s="24">
        <v>2000</v>
      </c>
      <c r="I19" s="24">
        <v>2000</v>
      </c>
      <c r="J19" s="24">
        <v>1573</v>
      </c>
      <c r="K19" s="24">
        <v>1298.89</v>
      </c>
      <c r="L19" s="166">
        <f>K19/J19*100</f>
        <v>82.57406230133503</v>
      </c>
    </row>
    <row r="20" spans="1:12" s="2" customFormat="1" ht="12.75">
      <c r="A20" s="30" t="s">
        <v>695</v>
      </c>
      <c r="B20" s="4" t="s">
        <v>695</v>
      </c>
      <c r="C20" s="4" t="s">
        <v>695</v>
      </c>
      <c r="D20" s="4" t="s">
        <v>147</v>
      </c>
      <c r="E20" s="4" t="s">
        <v>155</v>
      </c>
      <c r="F20" s="4" t="s">
        <v>701</v>
      </c>
      <c r="G20" s="4" t="s">
        <v>189</v>
      </c>
      <c r="H20" s="24">
        <v>0</v>
      </c>
      <c r="I20" s="24">
        <v>0</v>
      </c>
      <c r="J20" s="24">
        <v>427</v>
      </c>
      <c r="K20" s="24">
        <v>426.54</v>
      </c>
      <c r="L20" s="166">
        <f>K20/J20*100</f>
        <v>99.89227166276346</v>
      </c>
    </row>
    <row r="21" spans="1:12" s="2" customFormat="1" ht="1.5" customHeight="1">
      <c r="A21" s="30"/>
      <c r="B21" s="4"/>
      <c r="C21" s="4"/>
      <c r="D21" s="4"/>
      <c r="E21" s="4"/>
      <c r="F21" s="4"/>
      <c r="G21" s="4"/>
      <c r="H21" s="24"/>
      <c r="I21" s="24"/>
      <c r="J21" s="24"/>
      <c r="K21" s="24"/>
      <c r="L21" s="258"/>
    </row>
    <row r="22" spans="1:12" s="18" customFormat="1" ht="12.75">
      <c r="A22" s="53" t="s">
        <v>695</v>
      </c>
      <c r="B22" s="21" t="s">
        <v>129</v>
      </c>
      <c r="C22" s="21" t="s">
        <v>695</v>
      </c>
      <c r="D22" s="21" t="s">
        <v>695</v>
      </c>
      <c r="E22" s="21"/>
      <c r="F22" s="21" t="s">
        <v>695</v>
      </c>
      <c r="G22" s="21" t="s">
        <v>148</v>
      </c>
      <c r="H22" s="22">
        <f>H23+H29</f>
        <v>20480</v>
      </c>
      <c r="I22" s="22">
        <f>I23+I29</f>
        <v>20480</v>
      </c>
      <c r="J22" s="22">
        <f>J23+J29</f>
        <v>20480</v>
      </c>
      <c r="K22" s="22">
        <f>K23+K29</f>
        <v>19748.030000000002</v>
      </c>
      <c r="L22" s="33">
        <f>K22/J22*100</f>
        <v>96.42592773437502</v>
      </c>
    </row>
    <row r="23" spans="1:12" s="18" customFormat="1" ht="12.75">
      <c r="A23" s="53"/>
      <c r="B23" s="54"/>
      <c r="C23" s="21" t="s">
        <v>697</v>
      </c>
      <c r="D23" s="21"/>
      <c r="E23" s="21" t="s">
        <v>433</v>
      </c>
      <c r="F23" s="21"/>
      <c r="G23" s="62" t="s">
        <v>102</v>
      </c>
      <c r="H23" s="22">
        <f>SUM(H24:H28)</f>
        <v>17800</v>
      </c>
      <c r="I23" s="22">
        <f>SUM(I24:I28)</f>
        <v>18600</v>
      </c>
      <c r="J23" s="22">
        <f>SUM(J24:J28)</f>
        <v>18600</v>
      </c>
      <c r="K23" s="22">
        <f>SUM(K24:K28)</f>
        <v>18057.56</v>
      </c>
      <c r="L23" s="33">
        <f>K23/J23*100</f>
        <v>97.0836559139785</v>
      </c>
    </row>
    <row r="24" spans="1:12" s="18" customFormat="1" ht="12.75">
      <c r="A24" s="53"/>
      <c r="B24" s="54"/>
      <c r="C24" s="176" t="s">
        <v>697</v>
      </c>
      <c r="D24" s="176" t="s">
        <v>149</v>
      </c>
      <c r="E24" s="176" t="s">
        <v>709</v>
      </c>
      <c r="F24" s="176" t="s">
        <v>701</v>
      </c>
      <c r="G24" s="177" t="s">
        <v>670</v>
      </c>
      <c r="H24" s="178">
        <v>700</v>
      </c>
      <c r="I24" s="178">
        <v>0</v>
      </c>
      <c r="J24" s="178">
        <v>0</v>
      </c>
      <c r="K24" s="179">
        <v>0</v>
      </c>
      <c r="L24" s="166">
        <v>0</v>
      </c>
    </row>
    <row r="25" spans="1:12" ht="24.75">
      <c r="A25" s="30" t="s">
        <v>695</v>
      </c>
      <c r="B25" s="4" t="s">
        <v>695</v>
      </c>
      <c r="C25" s="4" t="s">
        <v>697</v>
      </c>
      <c r="D25" s="4" t="s">
        <v>149</v>
      </c>
      <c r="E25" s="4" t="s">
        <v>717</v>
      </c>
      <c r="F25" s="4" t="s">
        <v>701</v>
      </c>
      <c r="G25" s="172" t="s">
        <v>190</v>
      </c>
      <c r="H25" s="24">
        <v>8200</v>
      </c>
      <c r="I25" s="24">
        <v>8200</v>
      </c>
      <c r="J25" s="24">
        <f>7097+2200</f>
        <v>9297</v>
      </c>
      <c r="K25" s="5">
        <f>7096.69+1979.24</f>
        <v>9075.93</v>
      </c>
      <c r="L25" s="268">
        <f aca="true" t="shared" si="1" ref="L25:L33">K25/J25*100</f>
        <v>97.62213617295902</v>
      </c>
    </row>
    <row r="26" spans="1:12" ht="34.5" customHeight="1">
      <c r="A26" s="30" t="s">
        <v>695</v>
      </c>
      <c r="B26" s="4" t="s">
        <v>695</v>
      </c>
      <c r="C26" s="4" t="s">
        <v>697</v>
      </c>
      <c r="D26" s="4" t="s">
        <v>149</v>
      </c>
      <c r="E26" s="4" t="s">
        <v>717</v>
      </c>
      <c r="F26" s="4" t="s">
        <v>701</v>
      </c>
      <c r="G26" s="172" t="s">
        <v>191</v>
      </c>
      <c r="H26" s="24">
        <v>7200</v>
      </c>
      <c r="I26" s="24">
        <v>9200</v>
      </c>
      <c r="J26" s="24">
        <f>3095+5008</f>
        <v>8103</v>
      </c>
      <c r="K26" s="5">
        <f>2924.53+5007.54</f>
        <v>7932.07</v>
      </c>
      <c r="L26" s="268">
        <f t="shared" si="1"/>
        <v>97.89053436998643</v>
      </c>
    </row>
    <row r="27" spans="1:12" ht="12" customHeight="1">
      <c r="A27" s="30" t="s">
        <v>695</v>
      </c>
      <c r="B27" s="4" t="s">
        <v>695</v>
      </c>
      <c r="C27" s="4" t="s">
        <v>697</v>
      </c>
      <c r="D27" s="4" t="s">
        <v>149</v>
      </c>
      <c r="E27" s="4" t="s">
        <v>717</v>
      </c>
      <c r="F27" s="4" t="s">
        <v>701</v>
      </c>
      <c r="G27" s="172" t="s">
        <v>113</v>
      </c>
      <c r="H27" s="24">
        <v>500</v>
      </c>
      <c r="I27" s="24">
        <v>0</v>
      </c>
      <c r="J27" s="24">
        <v>0</v>
      </c>
      <c r="K27" s="5">
        <v>0</v>
      </c>
      <c r="L27" s="268">
        <v>0</v>
      </c>
    </row>
    <row r="28" spans="1:12" ht="12.75">
      <c r="A28" s="30" t="s">
        <v>695</v>
      </c>
      <c r="B28" s="4" t="s">
        <v>695</v>
      </c>
      <c r="C28" s="4" t="s">
        <v>697</v>
      </c>
      <c r="D28" s="4" t="s">
        <v>149</v>
      </c>
      <c r="E28" s="4" t="s">
        <v>719</v>
      </c>
      <c r="F28" s="4" t="s">
        <v>701</v>
      </c>
      <c r="G28" s="4" t="s">
        <v>460</v>
      </c>
      <c r="H28" s="24">
        <v>1200</v>
      </c>
      <c r="I28" s="24">
        <v>1200</v>
      </c>
      <c r="J28" s="24">
        <v>1200</v>
      </c>
      <c r="K28" s="24">
        <v>1049.56</v>
      </c>
      <c r="L28" s="268">
        <f t="shared" si="1"/>
        <v>87.46333333333332</v>
      </c>
    </row>
    <row r="29" spans="1:12" s="1" customFormat="1" ht="12.75">
      <c r="A29" s="34"/>
      <c r="B29" s="3"/>
      <c r="C29" s="21" t="s">
        <v>728</v>
      </c>
      <c r="D29" s="21"/>
      <c r="E29" s="21" t="s">
        <v>433</v>
      </c>
      <c r="F29" s="21"/>
      <c r="G29" s="21" t="s">
        <v>103</v>
      </c>
      <c r="H29" s="265">
        <f>SUM(H30:H33)</f>
        <v>2680</v>
      </c>
      <c r="I29" s="265">
        <f>SUM(I30:I33)</f>
        <v>1880</v>
      </c>
      <c r="J29" s="265">
        <f>SUM(J30:J33)</f>
        <v>1880</v>
      </c>
      <c r="K29" s="265">
        <f>SUM(K30:K33)</f>
        <v>1690.4699999999998</v>
      </c>
      <c r="L29" s="259">
        <f t="shared" si="1"/>
        <v>89.91861702127657</v>
      </c>
    </row>
    <row r="30" spans="1:12" s="19" customFormat="1" ht="12.75">
      <c r="A30" s="59"/>
      <c r="B30" s="60"/>
      <c r="C30" s="60" t="s">
        <v>728</v>
      </c>
      <c r="D30" s="60" t="s">
        <v>149</v>
      </c>
      <c r="E30" s="60" t="s">
        <v>717</v>
      </c>
      <c r="F30" s="60" t="s">
        <v>701</v>
      </c>
      <c r="G30" s="60" t="s">
        <v>192</v>
      </c>
      <c r="H30" s="61">
        <v>0</v>
      </c>
      <c r="I30" s="61">
        <v>0</v>
      </c>
      <c r="J30" s="61">
        <v>32</v>
      </c>
      <c r="K30" s="61">
        <v>31.57</v>
      </c>
      <c r="L30" s="257">
        <f>K30/J30*100</f>
        <v>98.65625</v>
      </c>
    </row>
    <row r="31" spans="1:12" s="19" customFormat="1" ht="12.75">
      <c r="A31" s="59"/>
      <c r="B31" s="60"/>
      <c r="C31" s="60" t="s">
        <v>728</v>
      </c>
      <c r="D31" s="60" t="s">
        <v>149</v>
      </c>
      <c r="E31" s="60" t="s">
        <v>717</v>
      </c>
      <c r="F31" s="60" t="s">
        <v>701</v>
      </c>
      <c r="G31" s="60" t="s">
        <v>9</v>
      </c>
      <c r="H31" s="61">
        <v>2500</v>
      </c>
      <c r="I31" s="61">
        <v>1700</v>
      </c>
      <c r="J31" s="61">
        <v>1668</v>
      </c>
      <c r="K31" s="61">
        <v>1521.85</v>
      </c>
      <c r="L31" s="257">
        <f t="shared" si="1"/>
        <v>91.23800959232614</v>
      </c>
    </row>
    <row r="32" spans="1:12" s="19" customFormat="1" ht="12.75">
      <c r="A32" s="59"/>
      <c r="B32" s="60"/>
      <c r="C32" s="60" t="s">
        <v>728</v>
      </c>
      <c r="D32" s="60" t="s">
        <v>150</v>
      </c>
      <c r="E32" s="60" t="s">
        <v>717</v>
      </c>
      <c r="F32" s="60" t="s">
        <v>727</v>
      </c>
      <c r="G32" s="60" t="s">
        <v>193</v>
      </c>
      <c r="H32" s="61">
        <v>0</v>
      </c>
      <c r="I32" s="61">
        <v>0</v>
      </c>
      <c r="J32" s="61">
        <v>138</v>
      </c>
      <c r="K32" s="61">
        <v>137.05</v>
      </c>
      <c r="L32" s="257">
        <f t="shared" si="1"/>
        <v>99.31159420289856</v>
      </c>
    </row>
    <row r="33" spans="1:12" ht="12" customHeight="1" thickBot="1">
      <c r="A33" s="40" t="s">
        <v>695</v>
      </c>
      <c r="B33" s="41" t="s">
        <v>695</v>
      </c>
      <c r="C33" s="41" t="s">
        <v>728</v>
      </c>
      <c r="D33" s="41" t="s">
        <v>150</v>
      </c>
      <c r="E33" s="41" t="s">
        <v>709</v>
      </c>
      <c r="F33" s="41" t="s">
        <v>727</v>
      </c>
      <c r="G33" s="226" t="s">
        <v>114</v>
      </c>
      <c r="H33" s="42">
        <v>180</v>
      </c>
      <c r="I33" s="42">
        <v>180</v>
      </c>
      <c r="J33" s="42">
        <v>42</v>
      </c>
      <c r="K33" s="42">
        <v>0</v>
      </c>
      <c r="L33" s="269">
        <f t="shared" si="1"/>
        <v>0</v>
      </c>
    </row>
  </sheetData>
  <sheetProtection/>
  <printOptions/>
  <pageMargins left="0.5511811023622047" right="0.5511811023622047" top="0.8661417322834646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31.12.2011
VÝDAVKY - Program 4: Bezpečnosť, právo a poriadok v obci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05"/>
  <sheetViews>
    <sheetView zoomScalePageLayoutView="0" workbookViewId="0" topLeftCell="A1">
      <selection activeCell="A133" sqref="A133:IV148"/>
    </sheetView>
  </sheetViews>
  <sheetFormatPr defaultColWidth="9.00390625" defaultRowHeight="12.75"/>
  <cols>
    <col min="1" max="1" width="8.25390625" style="0" customWidth="1"/>
    <col min="2" max="2" width="11.75390625" style="0" customWidth="1"/>
    <col min="3" max="3" width="5.875" style="0" customWidth="1"/>
    <col min="4" max="4" width="8.375" style="0" customWidth="1"/>
    <col min="5" max="5" width="7.625" style="0" customWidth="1"/>
    <col min="6" max="6" width="5.375" style="0" customWidth="1"/>
    <col min="7" max="7" width="50.875" style="0" customWidth="1"/>
    <col min="8" max="8" width="9.375" style="0" customWidth="1"/>
    <col min="9" max="9" width="10.125" style="0" customWidth="1"/>
    <col min="10" max="10" width="8.875" style="0" customWidth="1"/>
    <col min="11" max="11" width="8.75390625" style="0" customWidth="1"/>
    <col min="12" max="12" width="7.875" style="0" customWidth="1"/>
  </cols>
  <sheetData>
    <row r="1" spans="1:12" s="18" customFormat="1" ht="38.25">
      <c r="A1" s="275" t="s">
        <v>417</v>
      </c>
      <c r="B1" s="276" t="s">
        <v>416</v>
      </c>
      <c r="C1" s="276" t="s">
        <v>418</v>
      </c>
      <c r="D1" s="276" t="s">
        <v>419</v>
      </c>
      <c r="E1" s="276" t="s">
        <v>689</v>
      </c>
      <c r="F1" s="276" t="s">
        <v>690</v>
      </c>
      <c r="G1" s="276" t="s">
        <v>691</v>
      </c>
      <c r="H1" s="277" t="s">
        <v>692</v>
      </c>
      <c r="I1" s="278" t="s">
        <v>619</v>
      </c>
      <c r="J1" s="277" t="s">
        <v>693</v>
      </c>
      <c r="K1" s="277" t="s">
        <v>694</v>
      </c>
      <c r="L1" s="279" t="s">
        <v>420</v>
      </c>
    </row>
    <row r="2" spans="1:12" ht="12.75">
      <c r="A2" s="30" t="s">
        <v>696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339"/>
    </row>
    <row r="3" spans="1:12" s="52" customFormat="1" ht="15">
      <c r="A3" s="49" t="s">
        <v>151</v>
      </c>
      <c r="B3" s="50" t="s">
        <v>695</v>
      </c>
      <c r="C3" s="50" t="s">
        <v>695</v>
      </c>
      <c r="D3" s="50" t="s">
        <v>695</v>
      </c>
      <c r="E3" s="50" t="s">
        <v>695</v>
      </c>
      <c r="F3" s="50" t="s">
        <v>695</v>
      </c>
      <c r="G3" s="50" t="s">
        <v>152</v>
      </c>
      <c r="H3" s="51">
        <f>H4+H28+H36+H69+H92+H99</f>
        <v>133123</v>
      </c>
      <c r="I3" s="51">
        <f>I4+I28+I36+I69+I92+I99</f>
        <v>136422</v>
      </c>
      <c r="J3" s="51">
        <f>J4+J28+J36+J69+J92+J99</f>
        <v>140488</v>
      </c>
      <c r="K3" s="51">
        <f>K4+K28+K36+K69+K92+K99</f>
        <v>69468.03</v>
      </c>
      <c r="L3" s="63">
        <f aca="true" t="shared" si="0" ref="L3:L13">K3/J3*100</f>
        <v>49.44766101019304</v>
      </c>
    </row>
    <row r="4" spans="1:12" s="18" customFormat="1" ht="13.5" customHeight="1">
      <c r="A4" s="53" t="s">
        <v>695</v>
      </c>
      <c r="B4" s="21" t="s">
        <v>697</v>
      </c>
      <c r="C4" s="21" t="s">
        <v>695</v>
      </c>
      <c r="D4" s="21" t="s">
        <v>695</v>
      </c>
      <c r="E4" s="21" t="s">
        <v>695</v>
      </c>
      <c r="F4" s="21" t="s">
        <v>695</v>
      </c>
      <c r="G4" s="21" t="s">
        <v>153</v>
      </c>
      <c r="H4" s="22">
        <f>H5+H16+H25</f>
        <v>88110</v>
      </c>
      <c r="I4" s="22">
        <f>I5+I16+I25</f>
        <v>81409</v>
      </c>
      <c r="J4" s="22">
        <f>J5+J16+J25</f>
        <v>85355</v>
      </c>
      <c r="K4" s="22">
        <f>K5+K16+K25</f>
        <v>21002.71</v>
      </c>
      <c r="L4" s="33">
        <f t="shared" si="0"/>
        <v>24.606303087106788</v>
      </c>
    </row>
    <row r="5" spans="1:12" s="18" customFormat="1" ht="13.5" customHeight="1">
      <c r="A5" s="53"/>
      <c r="B5" s="54"/>
      <c r="C5" s="54"/>
      <c r="D5" s="54"/>
      <c r="E5" s="54" t="s">
        <v>421</v>
      </c>
      <c r="F5" s="54"/>
      <c r="G5" s="54" t="s">
        <v>206</v>
      </c>
      <c r="H5" s="55">
        <f>SUM(H6:H15)</f>
        <v>25</v>
      </c>
      <c r="I5" s="55">
        <f>SUM(I6:I15)</f>
        <v>25</v>
      </c>
      <c r="J5" s="55">
        <f>SUM(J6:J15)</f>
        <v>91</v>
      </c>
      <c r="K5" s="55">
        <f>SUM(K6:K15)</f>
        <v>73.96000000000001</v>
      </c>
      <c r="L5" s="327"/>
    </row>
    <row r="6" spans="1:12" s="67" customFormat="1" ht="12.75">
      <c r="A6" s="64" t="s">
        <v>695</v>
      </c>
      <c r="B6" s="65" t="s">
        <v>695</v>
      </c>
      <c r="C6" s="65" t="s">
        <v>695</v>
      </c>
      <c r="D6" s="164" t="s">
        <v>154</v>
      </c>
      <c r="E6" s="164" t="s">
        <v>700</v>
      </c>
      <c r="F6" s="164" t="s">
        <v>727</v>
      </c>
      <c r="G6" s="164" t="s">
        <v>194</v>
      </c>
      <c r="H6" s="167">
        <v>0</v>
      </c>
      <c r="I6" s="167">
        <v>0</v>
      </c>
      <c r="J6" s="167">
        <v>41</v>
      </c>
      <c r="K6" s="167">
        <v>41</v>
      </c>
      <c r="L6" s="334">
        <f t="shared" si="0"/>
        <v>100</v>
      </c>
    </row>
    <row r="7" spans="1:12" s="67" customFormat="1" ht="12.75">
      <c r="A7" s="64" t="s">
        <v>695</v>
      </c>
      <c r="B7" s="65" t="s">
        <v>695</v>
      </c>
      <c r="C7" s="65" t="s">
        <v>695</v>
      </c>
      <c r="D7" s="164" t="s">
        <v>154</v>
      </c>
      <c r="E7" s="164" t="s">
        <v>702</v>
      </c>
      <c r="F7" s="164" t="s">
        <v>727</v>
      </c>
      <c r="G7" s="164" t="s">
        <v>195</v>
      </c>
      <c r="H7" s="167">
        <v>0</v>
      </c>
      <c r="I7" s="167">
        <v>0</v>
      </c>
      <c r="J7" s="167">
        <v>4</v>
      </c>
      <c r="K7" s="167">
        <v>4</v>
      </c>
      <c r="L7" s="334">
        <f t="shared" si="0"/>
        <v>100</v>
      </c>
    </row>
    <row r="8" spans="1:12" s="67" customFormat="1" ht="12.75">
      <c r="A8" s="64" t="s">
        <v>695</v>
      </c>
      <c r="B8" s="65" t="s">
        <v>695</v>
      </c>
      <c r="C8" s="65" t="s">
        <v>695</v>
      </c>
      <c r="D8" s="164" t="s">
        <v>154</v>
      </c>
      <c r="E8" s="164" t="s">
        <v>703</v>
      </c>
      <c r="F8" s="164" t="s">
        <v>727</v>
      </c>
      <c r="G8" s="164" t="s">
        <v>196</v>
      </c>
      <c r="H8" s="167">
        <v>0</v>
      </c>
      <c r="I8" s="167">
        <v>0</v>
      </c>
      <c r="J8" s="167">
        <v>1</v>
      </c>
      <c r="K8" s="167">
        <v>0.56</v>
      </c>
      <c r="L8" s="334">
        <f t="shared" si="0"/>
        <v>56.00000000000001</v>
      </c>
    </row>
    <row r="9" spans="1:12" s="67" customFormat="1" ht="12.75">
      <c r="A9" s="64" t="s">
        <v>695</v>
      </c>
      <c r="B9" s="65" t="s">
        <v>695</v>
      </c>
      <c r="C9" s="65" t="s">
        <v>695</v>
      </c>
      <c r="D9" s="164" t="s">
        <v>154</v>
      </c>
      <c r="E9" s="164" t="s">
        <v>704</v>
      </c>
      <c r="F9" s="164" t="s">
        <v>727</v>
      </c>
      <c r="G9" s="164" t="s">
        <v>197</v>
      </c>
      <c r="H9" s="167">
        <v>0</v>
      </c>
      <c r="I9" s="167">
        <v>0</v>
      </c>
      <c r="J9" s="167">
        <v>6</v>
      </c>
      <c r="K9" s="167">
        <v>5.6</v>
      </c>
      <c r="L9" s="334">
        <f t="shared" si="0"/>
        <v>93.33333333333333</v>
      </c>
    </row>
    <row r="10" spans="1:12" s="67" customFormat="1" ht="12.75">
      <c r="A10" s="64" t="s">
        <v>695</v>
      </c>
      <c r="B10" s="65" t="s">
        <v>695</v>
      </c>
      <c r="C10" s="65" t="s">
        <v>695</v>
      </c>
      <c r="D10" s="164" t="s">
        <v>154</v>
      </c>
      <c r="E10" s="164" t="s">
        <v>705</v>
      </c>
      <c r="F10" s="164" t="s">
        <v>727</v>
      </c>
      <c r="G10" s="164" t="s">
        <v>198</v>
      </c>
      <c r="H10" s="167">
        <v>0</v>
      </c>
      <c r="I10" s="167">
        <v>0</v>
      </c>
      <c r="J10" s="167">
        <v>1</v>
      </c>
      <c r="K10" s="167">
        <v>0.34</v>
      </c>
      <c r="L10" s="334">
        <f t="shared" si="0"/>
        <v>34</v>
      </c>
    </row>
    <row r="11" spans="1:12" s="67" customFormat="1" ht="12.75">
      <c r="A11" s="64" t="s">
        <v>695</v>
      </c>
      <c r="B11" s="65" t="s">
        <v>695</v>
      </c>
      <c r="C11" s="65" t="s">
        <v>695</v>
      </c>
      <c r="D11" s="164" t="s">
        <v>154</v>
      </c>
      <c r="E11" s="164" t="s">
        <v>706</v>
      </c>
      <c r="F11" s="164" t="s">
        <v>727</v>
      </c>
      <c r="G11" s="164" t="s">
        <v>199</v>
      </c>
      <c r="H11" s="167">
        <v>0</v>
      </c>
      <c r="I11" s="167">
        <v>0</v>
      </c>
      <c r="J11" s="167">
        <v>2</v>
      </c>
      <c r="K11" s="167">
        <v>1.2</v>
      </c>
      <c r="L11" s="334">
        <f t="shared" si="0"/>
        <v>60</v>
      </c>
    </row>
    <row r="12" spans="1:12" s="67" customFormat="1" ht="12.75">
      <c r="A12" s="64" t="s">
        <v>695</v>
      </c>
      <c r="B12" s="65" t="s">
        <v>695</v>
      </c>
      <c r="C12" s="65" t="s">
        <v>695</v>
      </c>
      <c r="D12" s="164" t="s">
        <v>154</v>
      </c>
      <c r="E12" s="164" t="s">
        <v>707</v>
      </c>
      <c r="F12" s="164" t="s">
        <v>727</v>
      </c>
      <c r="G12" s="164" t="s">
        <v>200</v>
      </c>
      <c r="H12" s="167">
        <v>0</v>
      </c>
      <c r="I12" s="167">
        <v>0</v>
      </c>
      <c r="J12" s="167">
        <v>1</v>
      </c>
      <c r="K12" s="167">
        <v>0.4</v>
      </c>
      <c r="L12" s="334">
        <f t="shared" si="0"/>
        <v>40</v>
      </c>
    </row>
    <row r="13" spans="1:12" s="67" customFormat="1" ht="12.75">
      <c r="A13" s="64" t="s">
        <v>695</v>
      </c>
      <c r="B13" s="65" t="s">
        <v>695</v>
      </c>
      <c r="C13" s="65" t="s">
        <v>695</v>
      </c>
      <c r="D13" s="164" t="s">
        <v>154</v>
      </c>
      <c r="E13" s="164" t="s">
        <v>708</v>
      </c>
      <c r="F13" s="164" t="s">
        <v>727</v>
      </c>
      <c r="G13" s="164" t="s">
        <v>201</v>
      </c>
      <c r="H13" s="167">
        <v>0</v>
      </c>
      <c r="I13" s="167">
        <v>0</v>
      </c>
      <c r="J13" s="167">
        <v>2</v>
      </c>
      <c r="K13" s="167">
        <v>1.9</v>
      </c>
      <c r="L13" s="334">
        <f t="shared" si="0"/>
        <v>95</v>
      </c>
    </row>
    <row r="14" spans="1:12" s="2" customFormat="1" ht="12.75">
      <c r="A14" s="30"/>
      <c r="B14" s="4"/>
      <c r="C14" s="4"/>
      <c r="D14" s="4" t="s">
        <v>154</v>
      </c>
      <c r="E14" s="4" t="s">
        <v>136</v>
      </c>
      <c r="F14" s="4" t="s">
        <v>727</v>
      </c>
      <c r="G14" s="307" t="s">
        <v>202</v>
      </c>
      <c r="H14" s="24">
        <v>0</v>
      </c>
      <c r="I14" s="24">
        <v>0</v>
      </c>
      <c r="J14" s="24">
        <v>8</v>
      </c>
      <c r="K14" s="24">
        <v>8</v>
      </c>
      <c r="L14" s="336"/>
    </row>
    <row r="15" spans="1:12" s="67" customFormat="1" ht="12.75">
      <c r="A15" s="64" t="s">
        <v>695</v>
      </c>
      <c r="B15" s="65" t="s">
        <v>695</v>
      </c>
      <c r="C15" s="65" t="s">
        <v>695</v>
      </c>
      <c r="D15" s="164" t="s">
        <v>154</v>
      </c>
      <c r="E15" s="164" t="s">
        <v>705</v>
      </c>
      <c r="F15" s="164" t="s">
        <v>701</v>
      </c>
      <c r="G15" s="164" t="s">
        <v>115</v>
      </c>
      <c r="H15" s="167">
        <v>25</v>
      </c>
      <c r="I15" s="167">
        <v>25</v>
      </c>
      <c r="J15" s="167">
        <v>25</v>
      </c>
      <c r="K15" s="167">
        <v>10.96</v>
      </c>
      <c r="L15" s="334">
        <f>K15/J15*100</f>
        <v>43.84</v>
      </c>
    </row>
    <row r="16" spans="1:12" s="18" customFormat="1" ht="12.75">
      <c r="A16" s="34"/>
      <c r="B16" s="3"/>
      <c r="C16" s="3"/>
      <c r="D16" s="3"/>
      <c r="E16" s="3" t="s">
        <v>433</v>
      </c>
      <c r="F16" s="3"/>
      <c r="G16" s="3" t="s">
        <v>434</v>
      </c>
      <c r="H16" s="25">
        <f>SUM(H17:H23)</f>
        <v>10785</v>
      </c>
      <c r="I16" s="25">
        <f>SUM(I17:I23)</f>
        <v>13685</v>
      </c>
      <c r="J16" s="25">
        <f>SUM(J17:J23)</f>
        <v>23365</v>
      </c>
      <c r="K16" s="25">
        <f>SUM(K17:K23)</f>
        <v>20580.45</v>
      </c>
      <c r="L16" s="337">
        <f>K16/J16*100</f>
        <v>88.08238818745988</v>
      </c>
    </row>
    <row r="17" spans="1:12" s="2" customFormat="1" ht="48.75" customHeight="1">
      <c r="A17" s="30" t="s">
        <v>695</v>
      </c>
      <c r="B17" s="4" t="s">
        <v>695</v>
      </c>
      <c r="C17" s="4" t="s">
        <v>695</v>
      </c>
      <c r="D17" s="4" t="s">
        <v>154</v>
      </c>
      <c r="E17" s="4" t="s">
        <v>709</v>
      </c>
      <c r="F17" s="4" t="s">
        <v>701</v>
      </c>
      <c r="G17" s="43" t="s">
        <v>393</v>
      </c>
      <c r="H17" s="24">
        <v>1300</v>
      </c>
      <c r="I17" s="24">
        <v>3300</v>
      </c>
      <c r="J17" s="24">
        <v>9484</v>
      </c>
      <c r="K17" s="24">
        <f>2173.6+6862.98</f>
        <v>9036.58</v>
      </c>
      <c r="L17" s="336"/>
    </row>
    <row r="18" spans="1:12" s="2" customFormat="1" ht="110.25" customHeight="1">
      <c r="A18" s="30"/>
      <c r="B18" s="4"/>
      <c r="C18" s="4"/>
      <c r="D18" s="4" t="s">
        <v>154</v>
      </c>
      <c r="E18" s="4" t="s">
        <v>136</v>
      </c>
      <c r="F18" s="4" t="s">
        <v>701</v>
      </c>
      <c r="G18" s="307" t="s">
        <v>394</v>
      </c>
      <c r="H18" s="24">
        <v>4600</v>
      </c>
      <c r="I18" s="24">
        <v>6100</v>
      </c>
      <c r="J18" s="24">
        <v>8930</v>
      </c>
      <c r="K18" s="24">
        <f>8039.43-301</f>
        <v>7738.43</v>
      </c>
      <c r="L18" s="336"/>
    </row>
    <row r="19" spans="1:12" s="2" customFormat="1" ht="12.75">
      <c r="A19" s="30" t="s">
        <v>695</v>
      </c>
      <c r="B19" s="4" t="s">
        <v>695</v>
      </c>
      <c r="C19" s="4" t="s">
        <v>695</v>
      </c>
      <c r="D19" s="4" t="s">
        <v>154</v>
      </c>
      <c r="E19" s="4" t="s">
        <v>155</v>
      </c>
      <c r="F19" s="4" t="s">
        <v>701</v>
      </c>
      <c r="G19" s="4" t="s">
        <v>116</v>
      </c>
      <c r="H19" s="24">
        <v>600</v>
      </c>
      <c r="I19" s="24">
        <v>0</v>
      </c>
      <c r="J19" s="24">
        <v>0</v>
      </c>
      <c r="K19" s="24">
        <v>0</v>
      </c>
      <c r="L19" s="336"/>
    </row>
    <row r="20" spans="1:12" s="2" customFormat="1" ht="12.75">
      <c r="A20" s="30" t="s">
        <v>695</v>
      </c>
      <c r="B20" s="4" t="s">
        <v>695</v>
      </c>
      <c r="C20" s="4" t="s">
        <v>695</v>
      </c>
      <c r="D20" s="4" t="s">
        <v>154</v>
      </c>
      <c r="E20" s="4" t="s">
        <v>717</v>
      </c>
      <c r="F20" s="4" t="s">
        <v>701</v>
      </c>
      <c r="G20" s="4" t="s">
        <v>117</v>
      </c>
      <c r="H20" s="24">
        <v>2585</v>
      </c>
      <c r="I20" s="24">
        <v>2585</v>
      </c>
      <c r="J20" s="24">
        <v>2585</v>
      </c>
      <c r="K20" s="5">
        <f>1281.54+269.85+301</f>
        <v>1852.3899999999999</v>
      </c>
      <c r="L20" s="336"/>
    </row>
    <row r="21" spans="1:12" s="2" customFormat="1" ht="25.5">
      <c r="A21" s="30"/>
      <c r="B21" s="4"/>
      <c r="C21" s="4"/>
      <c r="D21" s="4" t="s">
        <v>154</v>
      </c>
      <c r="E21" s="4" t="s">
        <v>718</v>
      </c>
      <c r="F21" s="4" t="s">
        <v>701</v>
      </c>
      <c r="G21" s="43" t="s">
        <v>395</v>
      </c>
      <c r="H21" s="24">
        <v>1000</v>
      </c>
      <c r="I21" s="24">
        <v>1000</v>
      </c>
      <c r="J21" s="24">
        <v>1000</v>
      </c>
      <c r="K21" s="5">
        <v>690</v>
      </c>
      <c r="L21" s="336"/>
    </row>
    <row r="22" spans="1:12" s="2" customFormat="1" ht="12.75">
      <c r="A22" s="30"/>
      <c r="B22" s="4"/>
      <c r="C22" s="4"/>
      <c r="D22" s="4" t="s">
        <v>154</v>
      </c>
      <c r="E22" s="4" t="s">
        <v>51</v>
      </c>
      <c r="F22" s="4" t="s">
        <v>701</v>
      </c>
      <c r="G22" s="43" t="s">
        <v>52</v>
      </c>
      <c r="H22" s="24">
        <v>0</v>
      </c>
      <c r="I22" s="24">
        <v>0</v>
      </c>
      <c r="J22" s="24">
        <v>66</v>
      </c>
      <c r="K22" s="5">
        <v>66</v>
      </c>
      <c r="L22" s="336"/>
    </row>
    <row r="23" spans="1:12" s="2" customFormat="1" ht="25.5" thickBot="1">
      <c r="A23" s="30"/>
      <c r="B23" s="4"/>
      <c r="C23" s="4"/>
      <c r="D23" s="4" t="s">
        <v>154</v>
      </c>
      <c r="E23" s="4" t="s">
        <v>723</v>
      </c>
      <c r="F23" s="4" t="s">
        <v>701</v>
      </c>
      <c r="G23" s="43" t="s">
        <v>10</v>
      </c>
      <c r="H23" s="24">
        <v>700</v>
      </c>
      <c r="I23" s="24">
        <v>700</v>
      </c>
      <c r="J23" s="24">
        <v>1300</v>
      </c>
      <c r="K23" s="5">
        <v>1197.05</v>
      </c>
      <c r="L23" s="336"/>
    </row>
    <row r="24" spans="1:12" s="1" customFormat="1" ht="36" customHeight="1">
      <c r="A24" s="26" t="s">
        <v>417</v>
      </c>
      <c r="B24" s="27" t="s">
        <v>416</v>
      </c>
      <c r="C24" s="27" t="s">
        <v>418</v>
      </c>
      <c r="D24" s="27" t="s">
        <v>419</v>
      </c>
      <c r="E24" s="27" t="s">
        <v>689</v>
      </c>
      <c r="F24" s="27" t="s">
        <v>690</v>
      </c>
      <c r="G24" s="27" t="s">
        <v>691</v>
      </c>
      <c r="H24" s="28" t="s">
        <v>692</v>
      </c>
      <c r="I24" s="202" t="s">
        <v>619</v>
      </c>
      <c r="J24" s="28" t="s">
        <v>693</v>
      </c>
      <c r="K24" s="28" t="s">
        <v>694</v>
      </c>
      <c r="L24" s="279" t="s">
        <v>420</v>
      </c>
    </row>
    <row r="25" spans="1:12" s="2" customFormat="1" ht="12.75">
      <c r="A25" s="30" t="s">
        <v>695</v>
      </c>
      <c r="B25" s="4" t="s">
        <v>695</v>
      </c>
      <c r="C25" s="4" t="s">
        <v>695</v>
      </c>
      <c r="D25" s="4" t="s">
        <v>154</v>
      </c>
      <c r="E25" s="65" t="s">
        <v>645</v>
      </c>
      <c r="F25" s="4" t="s">
        <v>701</v>
      </c>
      <c r="G25" s="65" t="s">
        <v>554</v>
      </c>
      <c r="H25" s="66">
        <f>SUM(H26:H27)</f>
        <v>77300</v>
      </c>
      <c r="I25" s="66">
        <f>SUM(I26:I27)</f>
        <v>67699</v>
      </c>
      <c r="J25" s="66">
        <f>SUM(J26:J27)</f>
        <v>61899</v>
      </c>
      <c r="K25" s="66">
        <f>SUM(K26:K27)</f>
        <v>348.3</v>
      </c>
      <c r="L25" s="338">
        <f>K25/J25*100</f>
        <v>0.5626908350700335</v>
      </c>
    </row>
    <row r="26" spans="1:12" s="2" customFormat="1" ht="12.75">
      <c r="A26" s="30"/>
      <c r="B26" s="4"/>
      <c r="C26" s="4"/>
      <c r="D26" s="4"/>
      <c r="E26" s="164" t="s">
        <v>118</v>
      </c>
      <c r="F26" s="164" t="s">
        <v>701</v>
      </c>
      <c r="G26" s="164" t="s">
        <v>11</v>
      </c>
      <c r="H26" s="167">
        <v>1000</v>
      </c>
      <c r="I26" s="167">
        <v>1000</v>
      </c>
      <c r="J26" s="167">
        <v>1000</v>
      </c>
      <c r="K26" s="236">
        <v>348.3</v>
      </c>
      <c r="L26" s="332">
        <f>K26/J26*100</f>
        <v>34.83</v>
      </c>
    </row>
    <row r="27" spans="1:12" s="2" customFormat="1" ht="13.5" customHeight="1">
      <c r="A27" s="30"/>
      <c r="B27" s="4"/>
      <c r="C27" s="4"/>
      <c r="D27" s="4"/>
      <c r="E27" s="164" t="s">
        <v>649</v>
      </c>
      <c r="F27" s="43" t="s">
        <v>80</v>
      </c>
      <c r="G27" s="4" t="s">
        <v>119</v>
      </c>
      <c r="H27" s="24">
        <v>76300</v>
      </c>
      <c r="I27" s="24">
        <v>66699</v>
      </c>
      <c r="J27" s="24">
        <v>60899</v>
      </c>
      <c r="K27" s="152">
        <v>0</v>
      </c>
      <c r="L27" s="332">
        <f>K27/J27*100</f>
        <v>0</v>
      </c>
    </row>
    <row r="28" spans="1:12" s="18" customFormat="1" ht="25.5">
      <c r="A28" s="53" t="s">
        <v>695</v>
      </c>
      <c r="B28" s="21" t="s">
        <v>728</v>
      </c>
      <c r="C28" s="21" t="s">
        <v>695</v>
      </c>
      <c r="D28" s="21" t="s">
        <v>695</v>
      </c>
      <c r="E28" s="21"/>
      <c r="F28" s="21" t="s">
        <v>695</v>
      </c>
      <c r="G28" s="62" t="s">
        <v>156</v>
      </c>
      <c r="H28" s="22">
        <f>SUM(H29:H35)</f>
        <v>19673</v>
      </c>
      <c r="I28" s="22">
        <f>SUM(I29:I35)</f>
        <v>22373</v>
      </c>
      <c r="J28" s="22">
        <f>SUM(J29:J35)</f>
        <v>22373</v>
      </c>
      <c r="K28" s="22">
        <f>SUM(K29:K35)</f>
        <v>20494.280000000002</v>
      </c>
      <c r="L28" s="340">
        <f>K28/J28*100</f>
        <v>91.60273544003934</v>
      </c>
    </row>
    <row r="29" spans="1:12" s="67" customFormat="1" ht="12.75">
      <c r="A29" s="64" t="s">
        <v>695</v>
      </c>
      <c r="B29" s="65" t="s">
        <v>695</v>
      </c>
      <c r="C29" s="65" t="s">
        <v>695</v>
      </c>
      <c r="D29" s="164" t="s">
        <v>699</v>
      </c>
      <c r="E29" s="164" t="s">
        <v>705</v>
      </c>
      <c r="F29" s="164" t="s">
        <v>701</v>
      </c>
      <c r="G29" s="164" t="s">
        <v>115</v>
      </c>
      <c r="H29" s="167">
        <v>3</v>
      </c>
      <c r="I29" s="167">
        <v>5</v>
      </c>
      <c r="J29" s="167">
        <v>6</v>
      </c>
      <c r="K29" s="167">
        <v>5.13</v>
      </c>
      <c r="L29" s="334">
        <f>K29/J29*100</f>
        <v>85.5</v>
      </c>
    </row>
    <row r="30" spans="1:12" s="18" customFormat="1" ht="25.5">
      <c r="A30" s="53"/>
      <c r="B30" s="54"/>
      <c r="C30" s="54"/>
      <c r="D30" s="96" t="s">
        <v>699</v>
      </c>
      <c r="E30" s="96" t="s">
        <v>160</v>
      </c>
      <c r="F30" s="96" t="s">
        <v>701</v>
      </c>
      <c r="G30" s="231" t="s">
        <v>396</v>
      </c>
      <c r="H30" s="150">
        <v>900</v>
      </c>
      <c r="I30" s="150">
        <v>891</v>
      </c>
      <c r="J30" s="150">
        <v>891</v>
      </c>
      <c r="K30" s="150">
        <v>72.28</v>
      </c>
      <c r="L30" s="334">
        <f aca="true" t="shared" si="1" ref="L30:L35">K30/J30*100</f>
        <v>8.112233445566778</v>
      </c>
    </row>
    <row r="31" spans="1:12" s="2" customFormat="1" ht="25.5">
      <c r="A31" s="30" t="s">
        <v>695</v>
      </c>
      <c r="B31" s="4" t="s">
        <v>695</v>
      </c>
      <c r="C31" s="4" t="s">
        <v>695</v>
      </c>
      <c r="D31" s="4" t="s">
        <v>699</v>
      </c>
      <c r="E31" s="4" t="s">
        <v>709</v>
      </c>
      <c r="F31" s="4" t="s">
        <v>701</v>
      </c>
      <c r="G31" s="43" t="s">
        <v>110</v>
      </c>
      <c r="H31" s="24">
        <v>100</v>
      </c>
      <c r="I31" s="24">
        <v>100</v>
      </c>
      <c r="J31" s="24">
        <v>100</v>
      </c>
      <c r="K31" s="24">
        <v>21.91</v>
      </c>
      <c r="L31" s="334">
        <f t="shared" si="1"/>
        <v>21.91</v>
      </c>
    </row>
    <row r="32" spans="1:12" s="2" customFormat="1" ht="12.75">
      <c r="A32" s="30" t="s">
        <v>695</v>
      </c>
      <c r="B32" s="4" t="s">
        <v>695</v>
      </c>
      <c r="C32" s="4" t="s">
        <v>695</v>
      </c>
      <c r="D32" s="4" t="s">
        <v>699</v>
      </c>
      <c r="E32" s="4" t="s">
        <v>715</v>
      </c>
      <c r="F32" s="4" t="s">
        <v>701</v>
      </c>
      <c r="G32" s="4" t="s">
        <v>120</v>
      </c>
      <c r="H32" s="24">
        <v>700</v>
      </c>
      <c r="I32" s="24">
        <v>700</v>
      </c>
      <c r="J32" s="24">
        <v>700</v>
      </c>
      <c r="K32" s="24">
        <v>318.77</v>
      </c>
      <c r="L32" s="334">
        <f t="shared" si="1"/>
        <v>45.53857142857143</v>
      </c>
    </row>
    <row r="33" spans="1:12" s="2" customFormat="1" ht="76.5">
      <c r="A33" s="30" t="s">
        <v>695</v>
      </c>
      <c r="B33" s="4" t="s">
        <v>695</v>
      </c>
      <c r="C33" s="4" t="s">
        <v>695</v>
      </c>
      <c r="D33" s="4" t="s">
        <v>699</v>
      </c>
      <c r="E33" s="4" t="s">
        <v>136</v>
      </c>
      <c r="F33" s="4" t="s">
        <v>701</v>
      </c>
      <c r="G33" s="308" t="s">
        <v>397</v>
      </c>
      <c r="H33" s="24">
        <v>17000</v>
      </c>
      <c r="I33" s="24">
        <v>19507</v>
      </c>
      <c r="J33" s="24">
        <v>19507</v>
      </c>
      <c r="K33" s="24">
        <v>19283.7</v>
      </c>
      <c r="L33" s="334">
        <f t="shared" si="1"/>
        <v>98.85528271902395</v>
      </c>
    </row>
    <row r="34" spans="1:12" s="2" customFormat="1" ht="12.75">
      <c r="A34" s="30" t="s">
        <v>695</v>
      </c>
      <c r="B34" s="4" t="s">
        <v>695</v>
      </c>
      <c r="C34" s="4" t="s">
        <v>695</v>
      </c>
      <c r="D34" s="4" t="s">
        <v>699</v>
      </c>
      <c r="E34" s="4" t="s">
        <v>157</v>
      </c>
      <c r="F34" s="4" t="s">
        <v>701</v>
      </c>
      <c r="G34" s="4" t="s">
        <v>121</v>
      </c>
      <c r="H34" s="24">
        <v>370</v>
      </c>
      <c r="I34" s="24">
        <v>370</v>
      </c>
      <c r="J34" s="24">
        <v>370</v>
      </c>
      <c r="K34" s="24">
        <v>0</v>
      </c>
      <c r="L34" s="334">
        <f t="shared" si="1"/>
        <v>0</v>
      </c>
    </row>
    <row r="35" spans="1:12" s="2" customFormat="1" ht="25.5">
      <c r="A35" s="30" t="s">
        <v>695</v>
      </c>
      <c r="B35" s="4" t="s">
        <v>695</v>
      </c>
      <c r="C35" s="4" t="s">
        <v>695</v>
      </c>
      <c r="D35" s="4" t="s">
        <v>699</v>
      </c>
      <c r="E35" s="4" t="s">
        <v>723</v>
      </c>
      <c r="F35" s="4" t="s">
        <v>701</v>
      </c>
      <c r="G35" s="43" t="s">
        <v>398</v>
      </c>
      <c r="H35" s="24">
        <v>600</v>
      </c>
      <c r="I35" s="24">
        <v>800</v>
      </c>
      <c r="J35" s="24">
        <f>631+168</f>
        <v>799</v>
      </c>
      <c r="K35" s="24">
        <f>630.5+161.99</f>
        <v>792.49</v>
      </c>
      <c r="L35" s="334">
        <f t="shared" si="1"/>
        <v>99.18523153942428</v>
      </c>
    </row>
    <row r="36" spans="1:12" s="18" customFormat="1" ht="12.75">
      <c r="A36" s="53" t="s">
        <v>695</v>
      </c>
      <c r="B36" s="21" t="s">
        <v>129</v>
      </c>
      <c r="C36" s="21" t="s">
        <v>697</v>
      </c>
      <c r="D36" s="21" t="s">
        <v>695</v>
      </c>
      <c r="E36" s="21" t="s">
        <v>695</v>
      </c>
      <c r="F36" s="21" t="s">
        <v>695</v>
      </c>
      <c r="G36" s="21" t="s">
        <v>730</v>
      </c>
      <c r="H36" s="22">
        <f>H37+H66</f>
        <v>2724</v>
      </c>
      <c r="I36" s="22">
        <f>I37+I66</f>
        <v>6849</v>
      </c>
      <c r="J36" s="22">
        <f>J37+J66</f>
        <v>6849.000000000001</v>
      </c>
      <c r="K36" s="22">
        <f>K37+K66</f>
        <v>6007.339999999997</v>
      </c>
      <c r="L36" s="33">
        <f>K36/J36*100</f>
        <v>87.71119871514085</v>
      </c>
    </row>
    <row r="37" spans="1:12" s="18" customFormat="1" ht="12.75">
      <c r="A37" s="53"/>
      <c r="B37" s="54"/>
      <c r="C37" s="54"/>
      <c r="D37" s="54"/>
      <c r="E37" s="54" t="s">
        <v>609</v>
      </c>
      <c r="F37" s="54"/>
      <c r="G37" s="54" t="s">
        <v>565</v>
      </c>
      <c r="H37" s="55">
        <f>SUM(H38:H65)</f>
        <v>1029</v>
      </c>
      <c r="I37" s="55">
        <f>SUM(I38:I65)</f>
        <v>5789.75</v>
      </c>
      <c r="J37" s="55">
        <f>SUM(J38:J65)</f>
        <v>5789.750000000001</v>
      </c>
      <c r="K37" s="55">
        <f>SUM(K38:K65)</f>
        <v>5089.549999999997</v>
      </c>
      <c r="L37" s="327">
        <f aca="true" t="shared" si="2" ref="L37:L87">K37/J37*100</f>
        <v>87.90621356707969</v>
      </c>
    </row>
    <row r="38" spans="1:12" s="18" customFormat="1" ht="12.75">
      <c r="A38" s="53"/>
      <c r="B38" s="54"/>
      <c r="C38" s="54"/>
      <c r="D38" s="176" t="s">
        <v>149</v>
      </c>
      <c r="E38" s="176" t="s">
        <v>700</v>
      </c>
      <c r="F38" s="176" t="s">
        <v>658</v>
      </c>
      <c r="G38" s="176" t="s">
        <v>625</v>
      </c>
      <c r="H38" s="178">
        <v>0</v>
      </c>
      <c r="I38" s="178">
        <v>1332.27</v>
      </c>
      <c r="J38" s="178">
        <v>2677.27</v>
      </c>
      <c r="K38" s="178">
        <v>2677.07</v>
      </c>
      <c r="L38" s="328">
        <f t="shared" si="2"/>
        <v>99.99252970376541</v>
      </c>
    </row>
    <row r="39" spans="1:12" s="18" customFormat="1" ht="12.75">
      <c r="A39" s="53"/>
      <c r="B39" s="54"/>
      <c r="C39" s="54"/>
      <c r="D39" s="176" t="s">
        <v>149</v>
      </c>
      <c r="E39" s="176" t="s">
        <v>700</v>
      </c>
      <c r="F39" s="176" t="s">
        <v>660</v>
      </c>
      <c r="G39" s="176" t="s">
        <v>626</v>
      </c>
      <c r="H39" s="178">
        <v>0</v>
      </c>
      <c r="I39" s="178">
        <v>235.34</v>
      </c>
      <c r="J39" s="178">
        <v>488.34</v>
      </c>
      <c r="K39" s="178">
        <v>487.85</v>
      </c>
      <c r="L39" s="328">
        <f>K39/J39*100</f>
        <v>99.89966007290005</v>
      </c>
    </row>
    <row r="40" spans="1:12" s="18" customFormat="1" ht="12.75">
      <c r="A40" s="53"/>
      <c r="B40" s="54"/>
      <c r="C40" s="54"/>
      <c r="D40" s="176" t="s">
        <v>149</v>
      </c>
      <c r="E40" s="176" t="s">
        <v>700</v>
      </c>
      <c r="F40" s="176" t="s">
        <v>701</v>
      </c>
      <c r="G40" s="176" t="s">
        <v>627</v>
      </c>
      <c r="H40" s="178">
        <v>760</v>
      </c>
      <c r="I40" s="178">
        <v>2404.12</v>
      </c>
      <c r="J40" s="178">
        <v>806.12</v>
      </c>
      <c r="K40" s="178">
        <v>598.14</v>
      </c>
      <c r="L40" s="328">
        <f>K40/J40*100</f>
        <v>74.19987098694983</v>
      </c>
    </row>
    <row r="41" spans="1:12" s="18" customFormat="1" ht="12.75">
      <c r="A41" s="53"/>
      <c r="B41" s="54"/>
      <c r="C41" s="54"/>
      <c r="D41" s="176" t="s">
        <v>149</v>
      </c>
      <c r="E41" s="176" t="s">
        <v>702</v>
      </c>
      <c r="F41" s="176" t="s">
        <v>658</v>
      </c>
      <c r="G41" s="176" t="s">
        <v>731</v>
      </c>
      <c r="H41" s="178">
        <v>0</v>
      </c>
      <c r="I41" s="178">
        <v>5</v>
      </c>
      <c r="J41" s="178">
        <v>5</v>
      </c>
      <c r="K41" s="178">
        <v>4.99</v>
      </c>
      <c r="L41" s="328">
        <f>K41/J41*100</f>
        <v>99.8</v>
      </c>
    </row>
    <row r="42" spans="1:12" s="18" customFormat="1" ht="12.75">
      <c r="A42" s="53"/>
      <c r="B42" s="54"/>
      <c r="C42" s="54"/>
      <c r="D42" s="176" t="s">
        <v>149</v>
      </c>
      <c r="E42" s="176" t="s">
        <v>702</v>
      </c>
      <c r="F42" s="176" t="s">
        <v>660</v>
      </c>
      <c r="G42" s="176" t="s">
        <v>732</v>
      </c>
      <c r="H42" s="178">
        <v>0</v>
      </c>
      <c r="I42" s="178">
        <v>1</v>
      </c>
      <c r="J42" s="178">
        <v>1</v>
      </c>
      <c r="K42" s="178">
        <v>0.88</v>
      </c>
      <c r="L42" s="328">
        <f t="shared" si="2"/>
        <v>88</v>
      </c>
    </row>
    <row r="43" spans="1:12" s="2" customFormat="1" ht="12.75">
      <c r="A43" s="227" t="s">
        <v>695</v>
      </c>
      <c r="B43" s="158" t="s">
        <v>695</v>
      </c>
      <c r="C43" s="158"/>
      <c r="D43" s="176" t="s">
        <v>149</v>
      </c>
      <c r="E43" s="176" t="s">
        <v>702</v>
      </c>
      <c r="F43" s="176" t="s">
        <v>701</v>
      </c>
      <c r="G43" s="176" t="s">
        <v>733</v>
      </c>
      <c r="H43" s="228">
        <v>38</v>
      </c>
      <c r="I43" s="228">
        <v>32</v>
      </c>
      <c r="J43" s="228">
        <v>32</v>
      </c>
      <c r="K43" s="228">
        <v>12.51</v>
      </c>
      <c r="L43" s="328">
        <f t="shared" si="2"/>
        <v>39.09375</v>
      </c>
    </row>
    <row r="44" spans="1:12" s="18" customFormat="1" ht="12.75">
      <c r="A44" s="53"/>
      <c r="B44" s="54"/>
      <c r="C44" s="54"/>
      <c r="D44" s="176" t="s">
        <v>149</v>
      </c>
      <c r="E44" s="176" t="s">
        <v>638</v>
      </c>
      <c r="F44" s="176" t="s">
        <v>658</v>
      </c>
      <c r="G44" s="176" t="s">
        <v>734</v>
      </c>
      <c r="H44" s="178">
        <v>0</v>
      </c>
      <c r="I44" s="178">
        <v>128.92</v>
      </c>
      <c r="J44" s="178">
        <v>262.92</v>
      </c>
      <c r="K44" s="178">
        <v>262.68</v>
      </c>
      <c r="L44" s="328">
        <f t="shared" si="2"/>
        <v>99.90871748060246</v>
      </c>
    </row>
    <row r="45" spans="1:12" s="18" customFormat="1" ht="12.75">
      <c r="A45" s="53"/>
      <c r="B45" s="54"/>
      <c r="C45" s="54"/>
      <c r="D45" s="176" t="s">
        <v>149</v>
      </c>
      <c r="E45" s="176" t="s">
        <v>638</v>
      </c>
      <c r="F45" s="176" t="s">
        <v>660</v>
      </c>
      <c r="G45" s="176" t="s">
        <v>735</v>
      </c>
      <c r="H45" s="178">
        <v>0</v>
      </c>
      <c r="I45" s="178">
        <v>22.76</v>
      </c>
      <c r="J45" s="178">
        <v>46.76</v>
      </c>
      <c r="K45" s="178">
        <v>46.35</v>
      </c>
      <c r="L45" s="328">
        <f t="shared" si="2"/>
        <v>99.12318220701455</v>
      </c>
    </row>
    <row r="46" spans="1:12" s="2" customFormat="1" ht="12.75">
      <c r="A46" s="227" t="s">
        <v>695</v>
      </c>
      <c r="B46" s="158" t="s">
        <v>695</v>
      </c>
      <c r="C46" s="158"/>
      <c r="D46" s="176" t="s">
        <v>149</v>
      </c>
      <c r="E46" s="176" t="s">
        <v>638</v>
      </c>
      <c r="F46" s="176" t="s">
        <v>701</v>
      </c>
      <c r="G46" s="176" t="s">
        <v>736</v>
      </c>
      <c r="H46" s="228">
        <v>38</v>
      </c>
      <c r="I46" s="228">
        <v>295.85</v>
      </c>
      <c r="J46" s="228">
        <v>137.85</v>
      </c>
      <c r="K46" s="228">
        <v>48.46</v>
      </c>
      <c r="L46" s="328">
        <f t="shared" si="2"/>
        <v>35.154153064925644</v>
      </c>
    </row>
    <row r="47" spans="1:12" s="18" customFormat="1" ht="12.75">
      <c r="A47" s="53"/>
      <c r="B47" s="54"/>
      <c r="C47" s="54"/>
      <c r="D47" s="176" t="s">
        <v>149</v>
      </c>
      <c r="E47" s="176" t="s">
        <v>703</v>
      </c>
      <c r="F47" s="176" t="s">
        <v>658</v>
      </c>
      <c r="G47" s="176" t="s">
        <v>737</v>
      </c>
      <c r="H47" s="178">
        <v>0</v>
      </c>
      <c r="I47" s="178">
        <v>18.85</v>
      </c>
      <c r="J47" s="178">
        <v>37.85</v>
      </c>
      <c r="K47" s="178">
        <v>37.42</v>
      </c>
      <c r="L47" s="328">
        <f t="shared" si="2"/>
        <v>98.86393659180978</v>
      </c>
    </row>
    <row r="48" spans="1:12" s="18" customFormat="1" ht="12.75">
      <c r="A48" s="53"/>
      <c r="B48" s="54"/>
      <c r="C48" s="54"/>
      <c r="D48" s="176" t="s">
        <v>149</v>
      </c>
      <c r="E48" s="176" t="s">
        <v>703</v>
      </c>
      <c r="F48" s="176" t="s">
        <v>660</v>
      </c>
      <c r="G48" s="176" t="s">
        <v>738</v>
      </c>
      <c r="H48" s="178">
        <v>0</v>
      </c>
      <c r="I48" s="178">
        <v>4.21</v>
      </c>
      <c r="J48" s="178">
        <v>7.21</v>
      </c>
      <c r="K48" s="178">
        <v>6.62</v>
      </c>
      <c r="L48" s="328">
        <f t="shared" si="2"/>
        <v>91.81692094313453</v>
      </c>
    </row>
    <row r="49" spans="1:12" s="2" customFormat="1" ht="12.75">
      <c r="A49" s="227" t="s">
        <v>695</v>
      </c>
      <c r="B49" s="158" t="s">
        <v>695</v>
      </c>
      <c r="C49" s="158"/>
      <c r="D49" s="176" t="s">
        <v>149</v>
      </c>
      <c r="E49" s="176" t="s">
        <v>703</v>
      </c>
      <c r="F49" s="176" t="s">
        <v>701</v>
      </c>
      <c r="G49" s="176" t="s">
        <v>739</v>
      </c>
      <c r="H49" s="228">
        <v>11</v>
      </c>
      <c r="I49" s="228">
        <v>50.07</v>
      </c>
      <c r="J49" s="228">
        <v>28.07</v>
      </c>
      <c r="K49" s="228">
        <v>8.42</v>
      </c>
      <c r="L49" s="328">
        <f t="shared" si="2"/>
        <v>29.996437477734233</v>
      </c>
    </row>
    <row r="50" spans="1:12" s="18" customFormat="1" ht="13.5" thickBot="1">
      <c r="A50" s="53"/>
      <c r="B50" s="54"/>
      <c r="C50" s="54"/>
      <c r="D50" s="176" t="s">
        <v>149</v>
      </c>
      <c r="E50" s="176" t="s">
        <v>704</v>
      </c>
      <c r="F50" s="176" t="s">
        <v>658</v>
      </c>
      <c r="G50" s="176" t="s">
        <v>740</v>
      </c>
      <c r="H50" s="178">
        <v>0</v>
      </c>
      <c r="I50" s="178">
        <v>186.48</v>
      </c>
      <c r="J50" s="178">
        <v>374.48</v>
      </c>
      <c r="K50" s="178">
        <v>374.41</v>
      </c>
      <c r="L50" s="328">
        <f t="shared" si="2"/>
        <v>99.98130741294595</v>
      </c>
    </row>
    <row r="51" spans="1:12" s="1" customFormat="1" ht="38.25">
      <c r="A51" s="26" t="s">
        <v>417</v>
      </c>
      <c r="B51" s="27" t="s">
        <v>416</v>
      </c>
      <c r="C51" s="27" t="s">
        <v>418</v>
      </c>
      <c r="D51" s="27" t="s">
        <v>419</v>
      </c>
      <c r="E51" s="27" t="s">
        <v>689</v>
      </c>
      <c r="F51" s="27" t="s">
        <v>690</v>
      </c>
      <c r="G51" s="27" t="s">
        <v>691</v>
      </c>
      <c r="H51" s="28" t="s">
        <v>692</v>
      </c>
      <c r="I51" s="202" t="s">
        <v>619</v>
      </c>
      <c r="J51" s="28" t="s">
        <v>693</v>
      </c>
      <c r="K51" s="28" t="s">
        <v>694</v>
      </c>
      <c r="L51" s="279" t="s">
        <v>420</v>
      </c>
    </row>
    <row r="52" spans="1:12" s="18" customFormat="1" ht="12.75">
      <c r="A52" s="53"/>
      <c r="B52" s="54"/>
      <c r="C52" s="54"/>
      <c r="D52" s="176" t="s">
        <v>149</v>
      </c>
      <c r="E52" s="176" t="s">
        <v>704</v>
      </c>
      <c r="F52" s="176" t="s">
        <v>660</v>
      </c>
      <c r="G52" s="176" t="s">
        <v>741</v>
      </c>
      <c r="H52" s="178">
        <v>0</v>
      </c>
      <c r="I52" s="178">
        <v>33.1</v>
      </c>
      <c r="J52" s="178">
        <v>67.1</v>
      </c>
      <c r="K52" s="178">
        <v>66.16</v>
      </c>
      <c r="L52" s="328">
        <f t="shared" si="2"/>
        <v>98.59910581222057</v>
      </c>
    </row>
    <row r="53" spans="1:12" s="2" customFormat="1" ht="12.75">
      <c r="A53" s="227" t="s">
        <v>695</v>
      </c>
      <c r="B53" s="158" t="s">
        <v>695</v>
      </c>
      <c r="C53" s="158"/>
      <c r="D53" s="176" t="s">
        <v>149</v>
      </c>
      <c r="E53" s="176" t="s">
        <v>704</v>
      </c>
      <c r="F53" s="176" t="s">
        <v>701</v>
      </c>
      <c r="G53" s="176" t="s">
        <v>742</v>
      </c>
      <c r="H53" s="228">
        <v>107</v>
      </c>
      <c r="I53" s="228">
        <v>512.67</v>
      </c>
      <c r="J53" s="228">
        <v>290.67</v>
      </c>
      <c r="K53" s="228">
        <v>85.65</v>
      </c>
      <c r="L53" s="328">
        <f t="shared" si="2"/>
        <v>29.46640520177521</v>
      </c>
    </row>
    <row r="54" spans="1:12" s="18" customFormat="1" ht="12.75">
      <c r="A54" s="53"/>
      <c r="B54" s="54"/>
      <c r="C54" s="54"/>
      <c r="D54" s="176" t="s">
        <v>149</v>
      </c>
      <c r="E54" s="176" t="s">
        <v>705</v>
      </c>
      <c r="F54" s="176" t="s">
        <v>658</v>
      </c>
      <c r="G54" s="176" t="s">
        <v>743</v>
      </c>
      <c r="H54" s="178">
        <v>0</v>
      </c>
      <c r="I54" s="178">
        <v>10.9</v>
      </c>
      <c r="J54" s="178">
        <v>21.9</v>
      </c>
      <c r="K54" s="178">
        <v>21.4</v>
      </c>
      <c r="L54" s="328">
        <f t="shared" si="2"/>
        <v>97.71689497716895</v>
      </c>
    </row>
    <row r="55" spans="1:12" s="18" customFormat="1" ht="12.75">
      <c r="A55" s="53"/>
      <c r="B55" s="54"/>
      <c r="C55" s="54"/>
      <c r="D55" s="176" t="s">
        <v>149</v>
      </c>
      <c r="E55" s="176" t="s">
        <v>705</v>
      </c>
      <c r="F55" s="176" t="s">
        <v>660</v>
      </c>
      <c r="G55" s="176" t="s">
        <v>744</v>
      </c>
      <c r="H55" s="178">
        <v>0</v>
      </c>
      <c r="I55" s="178">
        <v>2</v>
      </c>
      <c r="J55" s="178">
        <v>4</v>
      </c>
      <c r="K55" s="178">
        <v>3.77</v>
      </c>
      <c r="L55" s="328">
        <f t="shared" si="2"/>
        <v>94.25</v>
      </c>
    </row>
    <row r="56" spans="1:12" s="2" customFormat="1" ht="12.75">
      <c r="A56" s="227" t="s">
        <v>695</v>
      </c>
      <c r="B56" s="158" t="s">
        <v>695</v>
      </c>
      <c r="C56" s="158"/>
      <c r="D56" s="176" t="s">
        <v>149</v>
      </c>
      <c r="E56" s="176" t="s">
        <v>705</v>
      </c>
      <c r="F56" s="176" t="s">
        <v>701</v>
      </c>
      <c r="G56" s="176" t="s">
        <v>745</v>
      </c>
      <c r="H56" s="228">
        <v>7</v>
      </c>
      <c r="I56" s="228">
        <v>49.17</v>
      </c>
      <c r="J56" s="228">
        <v>36.17</v>
      </c>
      <c r="K56" s="228">
        <v>18.32</v>
      </c>
      <c r="L56" s="328">
        <f t="shared" si="2"/>
        <v>50.649709704174725</v>
      </c>
    </row>
    <row r="57" spans="1:12" s="18" customFormat="1" ht="12.75">
      <c r="A57" s="53"/>
      <c r="B57" s="54"/>
      <c r="C57" s="54"/>
      <c r="D57" s="176" t="s">
        <v>149</v>
      </c>
      <c r="E57" s="176" t="s">
        <v>706</v>
      </c>
      <c r="F57" s="176" t="s">
        <v>658</v>
      </c>
      <c r="G57" s="176" t="s">
        <v>746</v>
      </c>
      <c r="H57" s="178">
        <v>0</v>
      </c>
      <c r="I57" s="178">
        <v>40.66</v>
      </c>
      <c r="J57" s="178">
        <v>80.66</v>
      </c>
      <c r="K57" s="178">
        <v>80.2</v>
      </c>
      <c r="L57" s="328">
        <f t="shared" si="2"/>
        <v>99.42970493429209</v>
      </c>
    </row>
    <row r="58" spans="1:12" s="18" customFormat="1" ht="12.75">
      <c r="A58" s="53"/>
      <c r="B58" s="54"/>
      <c r="C58" s="54"/>
      <c r="D58" s="176" t="s">
        <v>149</v>
      </c>
      <c r="E58" s="176" t="s">
        <v>706</v>
      </c>
      <c r="F58" s="176" t="s">
        <v>660</v>
      </c>
      <c r="G58" s="176" t="s">
        <v>747</v>
      </c>
      <c r="H58" s="178">
        <v>0</v>
      </c>
      <c r="I58" s="178">
        <v>7.58</v>
      </c>
      <c r="J58" s="178">
        <v>14.58</v>
      </c>
      <c r="K58" s="178">
        <v>14.16</v>
      </c>
      <c r="L58" s="328">
        <f t="shared" si="2"/>
        <v>97.11934156378601</v>
      </c>
    </row>
    <row r="59" spans="1:12" s="2" customFormat="1" ht="12.75">
      <c r="A59" s="227" t="s">
        <v>695</v>
      </c>
      <c r="B59" s="158" t="s">
        <v>695</v>
      </c>
      <c r="C59" s="158"/>
      <c r="D59" s="176" t="s">
        <v>149</v>
      </c>
      <c r="E59" s="176" t="s">
        <v>706</v>
      </c>
      <c r="F59" s="176" t="s">
        <v>701</v>
      </c>
      <c r="G59" s="176" t="s">
        <v>748</v>
      </c>
      <c r="H59" s="228">
        <v>23</v>
      </c>
      <c r="I59" s="228">
        <v>121.42</v>
      </c>
      <c r="J59" s="228">
        <v>74.42</v>
      </c>
      <c r="K59" s="228">
        <v>18.24</v>
      </c>
      <c r="L59" s="328">
        <f t="shared" si="2"/>
        <v>24.50954044611663</v>
      </c>
    </row>
    <row r="60" spans="1:12" s="18" customFormat="1" ht="12.75">
      <c r="A60" s="53"/>
      <c r="B60" s="54"/>
      <c r="C60" s="54"/>
      <c r="D60" s="176" t="s">
        <v>149</v>
      </c>
      <c r="E60" s="176" t="s">
        <v>707</v>
      </c>
      <c r="F60" s="176" t="s">
        <v>658</v>
      </c>
      <c r="G60" s="176" t="s">
        <v>749</v>
      </c>
      <c r="H60" s="178">
        <v>0</v>
      </c>
      <c r="I60" s="178">
        <v>13.88</v>
      </c>
      <c r="J60" s="178">
        <v>26.88</v>
      </c>
      <c r="K60" s="178">
        <v>26.74</v>
      </c>
      <c r="L60" s="328">
        <f t="shared" si="2"/>
        <v>99.47916666666666</v>
      </c>
    </row>
    <row r="61" spans="1:12" s="18" customFormat="1" ht="12.75">
      <c r="A61" s="53"/>
      <c r="B61" s="54"/>
      <c r="C61" s="54"/>
      <c r="D61" s="176" t="s">
        <v>149</v>
      </c>
      <c r="E61" s="176" t="s">
        <v>707</v>
      </c>
      <c r="F61" s="176" t="s">
        <v>660</v>
      </c>
      <c r="G61" s="176" t="s">
        <v>750</v>
      </c>
      <c r="H61" s="178">
        <v>0</v>
      </c>
      <c r="I61" s="178">
        <v>3</v>
      </c>
      <c r="J61" s="178">
        <v>5</v>
      </c>
      <c r="K61" s="178">
        <v>4.71</v>
      </c>
      <c r="L61" s="328">
        <f t="shared" si="2"/>
        <v>94.19999999999999</v>
      </c>
    </row>
    <row r="62" spans="1:12" s="2" customFormat="1" ht="12.75">
      <c r="A62" s="227" t="s">
        <v>695</v>
      </c>
      <c r="B62" s="158" t="s">
        <v>695</v>
      </c>
      <c r="C62" s="158"/>
      <c r="D62" s="176" t="s">
        <v>149</v>
      </c>
      <c r="E62" s="176" t="s">
        <v>707</v>
      </c>
      <c r="F62" s="176" t="s">
        <v>701</v>
      </c>
      <c r="G62" s="176" t="s">
        <v>751</v>
      </c>
      <c r="H62" s="228">
        <v>8</v>
      </c>
      <c r="I62" s="228">
        <v>49.71</v>
      </c>
      <c r="J62" s="228">
        <v>34.71</v>
      </c>
      <c r="K62" s="228">
        <v>5.92</v>
      </c>
      <c r="L62" s="328">
        <f t="shared" si="2"/>
        <v>17.055603572457503</v>
      </c>
    </row>
    <row r="63" spans="1:12" s="18" customFormat="1" ht="12.75">
      <c r="A63" s="53"/>
      <c r="B63" s="54"/>
      <c r="C63" s="54"/>
      <c r="D63" s="176" t="s">
        <v>149</v>
      </c>
      <c r="E63" s="176" t="s">
        <v>708</v>
      </c>
      <c r="F63" s="176" t="s">
        <v>658</v>
      </c>
      <c r="G63" s="176" t="s">
        <v>752</v>
      </c>
      <c r="H63" s="178">
        <v>0</v>
      </c>
      <c r="I63" s="178">
        <v>63.24</v>
      </c>
      <c r="J63" s="178">
        <v>127.24</v>
      </c>
      <c r="K63" s="178">
        <v>126.99</v>
      </c>
      <c r="L63" s="328">
        <f t="shared" si="2"/>
        <v>99.80352090537566</v>
      </c>
    </row>
    <row r="64" spans="1:12" s="18" customFormat="1" ht="12.75">
      <c r="A64" s="53"/>
      <c r="B64" s="54"/>
      <c r="C64" s="54"/>
      <c r="D64" s="176" t="s">
        <v>149</v>
      </c>
      <c r="E64" s="176" t="s">
        <v>708</v>
      </c>
      <c r="F64" s="176" t="s">
        <v>660</v>
      </c>
      <c r="G64" s="176" t="s">
        <v>753</v>
      </c>
      <c r="H64" s="178">
        <v>0</v>
      </c>
      <c r="I64" s="178">
        <v>12.1</v>
      </c>
      <c r="J64" s="178">
        <v>23.1</v>
      </c>
      <c r="K64" s="178">
        <v>22.44</v>
      </c>
      <c r="L64" s="328">
        <f t="shared" si="2"/>
        <v>97.14285714285714</v>
      </c>
    </row>
    <row r="65" spans="1:12" s="2" customFormat="1" ht="12.75">
      <c r="A65" s="227" t="s">
        <v>695</v>
      </c>
      <c r="B65" s="158" t="s">
        <v>695</v>
      </c>
      <c r="C65" s="158"/>
      <c r="D65" s="176" t="s">
        <v>149</v>
      </c>
      <c r="E65" s="176" t="s">
        <v>708</v>
      </c>
      <c r="F65" s="176" t="s">
        <v>701</v>
      </c>
      <c r="G65" s="176" t="s">
        <v>754</v>
      </c>
      <c r="H65" s="228">
        <v>37</v>
      </c>
      <c r="I65" s="228">
        <v>153.45</v>
      </c>
      <c r="J65" s="228">
        <v>78.45</v>
      </c>
      <c r="K65" s="228">
        <v>29.05</v>
      </c>
      <c r="L65" s="328">
        <f t="shared" si="2"/>
        <v>37.02995538559592</v>
      </c>
    </row>
    <row r="66" spans="1:12" s="2" customFormat="1" ht="12.75">
      <c r="A66" s="227"/>
      <c r="B66" s="158"/>
      <c r="C66" s="158"/>
      <c r="D66" s="169" t="s">
        <v>149</v>
      </c>
      <c r="E66" s="169" t="s">
        <v>433</v>
      </c>
      <c r="F66" s="169" t="s">
        <v>701</v>
      </c>
      <c r="G66" s="169" t="s">
        <v>688</v>
      </c>
      <c r="H66" s="149">
        <f>SUM(H67:H68)</f>
        <v>1695</v>
      </c>
      <c r="I66" s="149">
        <f>SUM(I67:I68)</f>
        <v>1059.25</v>
      </c>
      <c r="J66" s="149">
        <f>SUM(J67:J68)</f>
        <v>1059.25</v>
      </c>
      <c r="K66" s="149">
        <f>SUM(K67:K68)</f>
        <v>917.79</v>
      </c>
      <c r="L66" s="311">
        <f t="shared" si="2"/>
        <v>86.64526787821572</v>
      </c>
    </row>
    <row r="67" spans="1:12" s="174" customFormat="1" ht="12.75">
      <c r="A67" s="30"/>
      <c r="B67" s="4"/>
      <c r="C67" s="4"/>
      <c r="D67" s="164" t="s">
        <v>149</v>
      </c>
      <c r="E67" s="164" t="s">
        <v>709</v>
      </c>
      <c r="F67" s="164" t="s">
        <v>701</v>
      </c>
      <c r="G67" s="164" t="s">
        <v>67</v>
      </c>
      <c r="H67" s="167">
        <v>700</v>
      </c>
      <c r="I67" s="167">
        <v>215.89</v>
      </c>
      <c r="J67" s="167">
        <v>215.89</v>
      </c>
      <c r="K67" s="167">
        <v>215.89</v>
      </c>
      <c r="L67" s="328">
        <f t="shared" si="2"/>
        <v>100</v>
      </c>
    </row>
    <row r="68" spans="1:12" s="174" customFormat="1" ht="15" customHeight="1">
      <c r="A68" s="30"/>
      <c r="B68" s="4"/>
      <c r="C68" s="4"/>
      <c r="D68" s="164" t="s">
        <v>149</v>
      </c>
      <c r="E68" s="164" t="s">
        <v>723</v>
      </c>
      <c r="F68" s="164" t="s">
        <v>701</v>
      </c>
      <c r="G68" s="172" t="s">
        <v>79</v>
      </c>
      <c r="H68" s="167">
        <v>995</v>
      </c>
      <c r="I68" s="167">
        <v>843.36</v>
      </c>
      <c r="J68" s="167">
        <v>843.36</v>
      </c>
      <c r="K68" s="167">
        <v>701.9</v>
      </c>
      <c r="L68" s="328">
        <f t="shared" si="2"/>
        <v>83.22661734016316</v>
      </c>
    </row>
    <row r="69" spans="1:12" s="2" customFormat="1" ht="12.75">
      <c r="A69" s="64" t="s">
        <v>151</v>
      </c>
      <c r="B69" s="65" t="s">
        <v>129</v>
      </c>
      <c r="C69" s="262" t="s">
        <v>728</v>
      </c>
      <c r="D69" s="262" t="s">
        <v>158</v>
      </c>
      <c r="E69" s="262"/>
      <c r="F69" s="262"/>
      <c r="G69" s="262" t="s">
        <v>756</v>
      </c>
      <c r="H69" s="263">
        <f>SUM(H70:H91)</f>
        <v>2995</v>
      </c>
      <c r="I69" s="263">
        <f>SUM(I70:I91)</f>
        <v>3464</v>
      </c>
      <c r="J69" s="263">
        <f>SUM(J70:J91)</f>
        <v>3584</v>
      </c>
      <c r="K69" s="263">
        <f>SUM(K70:K91)</f>
        <v>2808.1499999999996</v>
      </c>
      <c r="L69" s="208">
        <f t="shared" si="2"/>
        <v>78.35239955357142</v>
      </c>
    </row>
    <row r="70" spans="1:12" s="174" customFormat="1" ht="24.75">
      <c r="A70" s="237"/>
      <c r="B70" s="164"/>
      <c r="C70" s="164"/>
      <c r="D70" s="164" t="s">
        <v>158</v>
      </c>
      <c r="E70" s="164" t="s">
        <v>160</v>
      </c>
      <c r="F70" s="4" t="s">
        <v>658</v>
      </c>
      <c r="G70" s="43" t="s">
        <v>12</v>
      </c>
      <c r="H70" s="167">
        <v>0</v>
      </c>
      <c r="I70" s="167">
        <v>4</v>
      </c>
      <c r="J70" s="167">
        <v>34</v>
      </c>
      <c r="K70" s="167">
        <v>33.97</v>
      </c>
      <c r="L70" s="328">
        <f>K70/J70*100</f>
        <v>99.91176470588235</v>
      </c>
    </row>
    <row r="71" spans="1:12" s="174" customFormat="1" ht="24.75">
      <c r="A71" s="237"/>
      <c r="B71" s="164"/>
      <c r="C71" s="164"/>
      <c r="D71" s="164" t="s">
        <v>158</v>
      </c>
      <c r="E71" s="164" t="s">
        <v>160</v>
      </c>
      <c r="F71" s="4" t="s">
        <v>660</v>
      </c>
      <c r="G71" s="43" t="s">
        <v>13</v>
      </c>
      <c r="H71" s="167">
        <v>0</v>
      </c>
      <c r="I71" s="167">
        <v>1</v>
      </c>
      <c r="J71" s="167">
        <v>6</v>
      </c>
      <c r="K71" s="167">
        <v>5.99</v>
      </c>
      <c r="L71" s="328">
        <f>K71/J71*100</f>
        <v>99.83333333333334</v>
      </c>
    </row>
    <row r="72" spans="1:12" s="174" customFormat="1" ht="24.75">
      <c r="A72" s="237"/>
      <c r="B72" s="164"/>
      <c r="C72" s="164"/>
      <c r="D72" s="164" t="s">
        <v>158</v>
      </c>
      <c r="E72" s="164" t="s">
        <v>160</v>
      </c>
      <c r="F72" s="164" t="s">
        <v>701</v>
      </c>
      <c r="G72" s="172" t="s">
        <v>14</v>
      </c>
      <c r="H72" s="167">
        <v>20</v>
      </c>
      <c r="I72" s="167">
        <v>715</v>
      </c>
      <c r="J72" s="167">
        <v>680</v>
      </c>
      <c r="K72" s="167">
        <v>608.14</v>
      </c>
      <c r="L72" s="328">
        <f t="shared" si="2"/>
        <v>89.43235294117648</v>
      </c>
    </row>
    <row r="73" spans="1:12" s="67" customFormat="1" ht="36.75">
      <c r="A73" s="64"/>
      <c r="B73" s="65"/>
      <c r="C73" s="65"/>
      <c r="D73" s="164" t="s">
        <v>158</v>
      </c>
      <c r="E73" s="164" t="s">
        <v>709</v>
      </c>
      <c r="F73" s="164" t="s">
        <v>701</v>
      </c>
      <c r="G73" s="172" t="s">
        <v>17</v>
      </c>
      <c r="H73" s="167">
        <v>500</v>
      </c>
      <c r="I73" s="167">
        <v>304</v>
      </c>
      <c r="J73" s="167">
        <v>172</v>
      </c>
      <c r="K73" s="167">
        <v>129.83</v>
      </c>
      <c r="L73" s="328">
        <f t="shared" si="2"/>
        <v>75.48255813953489</v>
      </c>
    </row>
    <row r="74" spans="1:12" s="67" customFormat="1" ht="25.5">
      <c r="A74" s="64"/>
      <c r="B74" s="65"/>
      <c r="C74" s="65"/>
      <c r="D74" s="164" t="s">
        <v>158</v>
      </c>
      <c r="E74" s="164" t="s">
        <v>709</v>
      </c>
      <c r="F74" s="164" t="s">
        <v>658</v>
      </c>
      <c r="G74" s="172" t="s">
        <v>15</v>
      </c>
      <c r="H74" s="167">
        <v>0</v>
      </c>
      <c r="I74" s="167">
        <v>191.9</v>
      </c>
      <c r="J74" s="167">
        <v>303.9</v>
      </c>
      <c r="K74" s="167">
        <v>303.25</v>
      </c>
      <c r="L74" s="328">
        <f t="shared" si="2"/>
        <v>99.7861138532412</v>
      </c>
    </row>
    <row r="75" spans="1:12" s="67" customFormat="1" ht="25.5">
      <c r="A75" s="64"/>
      <c r="B75" s="65"/>
      <c r="C75" s="65"/>
      <c r="D75" s="164" t="s">
        <v>158</v>
      </c>
      <c r="E75" s="164" t="s">
        <v>709</v>
      </c>
      <c r="F75" s="164" t="s">
        <v>660</v>
      </c>
      <c r="G75" s="172" t="s">
        <v>16</v>
      </c>
      <c r="H75" s="167">
        <v>0</v>
      </c>
      <c r="I75" s="167">
        <v>34.1</v>
      </c>
      <c r="J75" s="167">
        <v>54.1</v>
      </c>
      <c r="K75" s="167">
        <v>53.51</v>
      </c>
      <c r="L75" s="328">
        <f>K75/J75*100</f>
        <v>98.90942698706098</v>
      </c>
    </row>
    <row r="76" spans="1:12" s="128" customFormat="1" ht="12.75">
      <c r="A76" s="124"/>
      <c r="B76" s="125"/>
      <c r="C76" s="125"/>
      <c r="D76" s="126" t="s">
        <v>158</v>
      </c>
      <c r="E76" s="129" t="s">
        <v>711</v>
      </c>
      <c r="F76" s="129" t="s">
        <v>658</v>
      </c>
      <c r="G76" s="129" t="s">
        <v>68</v>
      </c>
      <c r="H76" s="127">
        <v>0</v>
      </c>
      <c r="I76" s="127">
        <v>1</v>
      </c>
      <c r="J76" s="127">
        <v>38</v>
      </c>
      <c r="K76" s="127">
        <v>37.43</v>
      </c>
      <c r="L76" s="328">
        <f>K76/J76*100</f>
        <v>98.5</v>
      </c>
    </row>
    <row r="77" spans="1:12" s="128" customFormat="1" ht="12.75">
      <c r="A77" s="124"/>
      <c r="B77" s="125"/>
      <c r="C77" s="125"/>
      <c r="D77" s="126" t="s">
        <v>158</v>
      </c>
      <c r="E77" s="129" t="s">
        <v>711</v>
      </c>
      <c r="F77" s="129" t="s">
        <v>660</v>
      </c>
      <c r="G77" s="129" t="s">
        <v>69</v>
      </c>
      <c r="H77" s="127">
        <v>0</v>
      </c>
      <c r="I77" s="127">
        <v>1</v>
      </c>
      <c r="J77" s="127">
        <v>7</v>
      </c>
      <c r="K77" s="127">
        <v>6.6</v>
      </c>
      <c r="L77" s="328">
        <f>K77/J77*100</f>
        <v>94.28571428571428</v>
      </c>
    </row>
    <row r="78" spans="1:12" s="128" customFormat="1" ht="25.5" thickBot="1">
      <c r="A78" s="124"/>
      <c r="B78" s="125"/>
      <c r="C78" s="125"/>
      <c r="D78" s="126" t="s">
        <v>158</v>
      </c>
      <c r="E78" s="129" t="s">
        <v>711</v>
      </c>
      <c r="F78" s="129" t="s">
        <v>701</v>
      </c>
      <c r="G78" s="309" t="s">
        <v>18</v>
      </c>
      <c r="H78" s="127">
        <v>250</v>
      </c>
      <c r="I78" s="127">
        <v>298</v>
      </c>
      <c r="J78" s="127">
        <v>275</v>
      </c>
      <c r="K78" s="127">
        <v>274.51</v>
      </c>
      <c r="L78" s="328">
        <f t="shared" si="2"/>
        <v>99.82181818181817</v>
      </c>
    </row>
    <row r="79" spans="1:12" s="1" customFormat="1" ht="38.25">
      <c r="A79" s="26" t="s">
        <v>417</v>
      </c>
      <c r="B79" s="27" t="s">
        <v>416</v>
      </c>
      <c r="C79" s="27" t="s">
        <v>418</v>
      </c>
      <c r="D79" s="27" t="s">
        <v>419</v>
      </c>
      <c r="E79" s="27" t="s">
        <v>689</v>
      </c>
      <c r="F79" s="27" t="s">
        <v>690</v>
      </c>
      <c r="G79" s="27" t="s">
        <v>691</v>
      </c>
      <c r="H79" s="28" t="s">
        <v>692</v>
      </c>
      <c r="I79" s="202" t="s">
        <v>619</v>
      </c>
      <c r="J79" s="28" t="s">
        <v>693</v>
      </c>
      <c r="K79" s="28" t="s">
        <v>694</v>
      </c>
      <c r="L79" s="279" t="s">
        <v>420</v>
      </c>
    </row>
    <row r="80" spans="1:12" s="128" customFormat="1" ht="12.75">
      <c r="A80" s="124"/>
      <c r="B80" s="125"/>
      <c r="C80" s="125"/>
      <c r="D80" s="126" t="s">
        <v>158</v>
      </c>
      <c r="E80" s="129" t="s">
        <v>613</v>
      </c>
      <c r="F80" s="129" t="s">
        <v>701</v>
      </c>
      <c r="G80" s="129" t="s">
        <v>614</v>
      </c>
      <c r="H80" s="127">
        <v>240</v>
      </c>
      <c r="I80" s="127">
        <v>240</v>
      </c>
      <c r="J80" s="127">
        <v>240</v>
      </c>
      <c r="K80" s="127">
        <v>177.35</v>
      </c>
      <c r="L80" s="328">
        <f t="shared" si="2"/>
        <v>73.89583333333333</v>
      </c>
    </row>
    <row r="81" spans="1:12" s="67" customFormat="1" ht="12.75">
      <c r="A81" s="64"/>
      <c r="B81" s="65"/>
      <c r="C81" s="65"/>
      <c r="D81" s="164" t="s">
        <v>158</v>
      </c>
      <c r="E81" s="164" t="s">
        <v>712</v>
      </c>
      <c r="F81" s="164" t="s">
        <v>658</v>
      </c>
      <c r="G81" s="164" t="s">
        <v>70</v>
      </c>
      <c r="H81" s="167">
        <v>0</v>
      </c>
      <c r="I81" s="167">
        <v>11</v>
      </c>
      <c r="J81" s="167">
        <v>11</v>
      </c>
      <c r="K81" s="167">
        <v>10.1</v>
      </c>
      <c r="L81" s="328">
        <f t="shared" si="2"/>
        <v>91.81818181818181</v>
      </c>
    </row>
    <row r="82" spans="1:12" s="67" customFormat="1" ht="12.75">
      <c r="A82" s="64"/>
      <c r="B82" s="65"/>
      <c r="C82" s="65"/>
      <c r="D82" s="164" t="s">
        <v>158</v>
      </c>
      <c r="E82" s="164" t="s">
        <v>712</v>
      </c>
      <c r="F82" s="164" t="s">
        <v>660</v>
      </c>
      <c r="G82" s="164" t="s">
        <v>71</v>
      </c>
      <c r="H82" s="167">
        <v>0</v>
      </c>
      <c r="I82" s="167">
        <v>2</v>
      </c>
      <c r="J82" s="167">
        <v>2</v>
      </c>
      <c r="K82" s="167">
        <v>1.78</v>
      </c>
      <c r="L82" s="328">
        <f>K82/J82*100</f>
        <v>89</v>
      </c>
    </row>
    <row r="83" spans="1:12" s="67" customFormat="1" ht="12.75">
      <c r="A83" s="64"/>
      <c r="B83" s="65"/>
      <c r="C83" s="65"/>
      <c r="D83" s="164" t="s">
        <v>158</v>
      </c>
      <c r="E83" s="164" t="s">
        <v>712</v>
      </c>
      <c r="F83" s="164" t="s">
        <v>701</v>
      </c>
      <c r="G83" s="164" t="s">
        <v>72</v>
      </c>
      <c r="H83" s="167">
        <v>60</v>
      </c>
      <c r="I83" s="167">
        <v>47</v>
      </c>
      <c r="J83" s="167">
        <v>47</v>
      </c>
      <c r="K83" s="167">
        <v>3.51</v>
      </c>
      <c r="L83" s="328">
        <f t="shared" si="2"/>
        <v>7.468085106382978</v>
      </c>
    </row>
    <row r="84" spans="1:12" s="67" customFormat="1" ht="12.75">
      <c r="A84" s="64"/>
      <c r="B84" s="65"/>
      <c r="C84" s="65"/>
      <c r="D84" s="164" t="s">
        <v>158</v>
      </c>
      <c r="E84" s="164" t="s">
        <v>408</v>
      </c>
      <c r="F84" s="164" t="s">
        <v>701</v>
      </c>
      <c r="G84" s="164" t="s">
        <v>204</v>
      </c>
      <c r="H84" s="167">
        <v>0</v>
      </c>
      <c r="I84" s="167">
        <v>0</v>
      </c>
      <c r="J84" s="167">
        <v>100</v>
      </c>
      <c r="K84" s="167">
        <v>89.5</v>
      </c>
      <c r="L84" s="328">
        <f>K84/J84*100</f>
        <v>89.5</v>
      </c>
    </row>
    <row r="85" spans="1:12" s="67" customFormat="1" ht="12.75">
      <c r="A85" s="64"/>
      <c r="B85" s="65"/>
      <c r="C85" s="65"/>
      <c r="D85" s="164" t="s">
        <v>158</v>
      </c>
      <c r="E85" s="164" t="s">
        <v>136</v>
      </c>
      <c r="F85" s="164" t="s">
        <v>701</v>
      </c>
      <c r="G85" s="164" t="s">
        <v>757</v>
      </c>
      <c r="H85" s="167">
        <v>55</v>
      </c>
      <c r="I85" s="167">
        <v>25</v>
      </c>
      <c r="J85" s="167">
        <v>25</v>
      </c>
      <c r="K85" s="167">
        <v>0</v>
      </c>
      <c r="L85" s="328">
        <f t="shared" si="2"/>
        <v>0</v>
      </c>
    </row>
    <row r="86" spans="1:12" s="2" customFormat="1" ht="12.75">
      <c r="A86" s="30"/>
      <c r="B86" s="4"/>
      <c r="C86" s="4"/>
      <c r="D86" s="4" t="s">
        <v>158</v>
      </c>
      <c r="E86" s="4" t="s">
        <v>155</v>
      </c>
      <c r="F86" s="4" t="s">
        <v>701</v>
      </c>
      <c r="G86" s="4" t="s">
        <v>203</v>
      </c>
      <c r="H86" s="24">
        <v>150</v>
      </c>
      <c r="I86" s="24">
        <v>0</v>
      </c>
      <c r="J86" s="24">
        <v>0</v>
      </c>
      <c r="K86" s="24">
        <v>0</v>
      </c>
      <c r="L86" s="328">
        <v>0</v>
      </c>
    </row>
    <row r="87" spans="1:12" s="2" customFormat="1" ht="24.75">
      <c r="A87" s="30"/>
      <c r="B87" s="4"/>
      <c r="C87" s="4"/>
      <c r="D87" s="4" t="s">
        <v>158</v>
      </c>
      <c r="E87" s="4" t="s">
        <v>717</v>
      </c>
      <c r="F87" s="4" t="s">
        <v>701</v>
      </c>
      <c r="G87" s="43" t="s">
        <v>19</v>
      </c>
      <c r="H87" s="24">
        <v>1500</v>
      </c>
      <c r="I87" s="24">
        <v>1500</v>
      </c>
      <c r="J87" s="24">
        <v>1500</v>
      </c>
      <c r="K87" s="24">
        <v>984.73</v>
      </c>
      <c r="L87" s="328">
        <f t="shared" si="2"/>
        <v>65.64866666666667</v>
      </c>
    </row>
    <row r="88" spans="1:12" s="2" customFormat="1" ht="12.75">
      <c r="A88" s="30"/>
      <c r="B88" s="4"/>
      <c r="C88" s="4"/>
      <c r="D88" s="4" t="s">
        <v>158</v>
      </c>
      <c r="E88" s="4" t="s">
        <v>643</v>
      </c>
      <c r="F88" s="4" t="s">
        <v>701</v>
      </c>
      <c r="G88" s="4" t="s">
        <v>758</v>
      </c>
      <c r="H88" s="24">
        <v>150</v>
      </c>
      <c r="I88" s="24">
        <v>0</v>
      </c>
      <c r="J88" s="24">
        <v>0</v>
      </c>
      <c r="K88" s="24">
        <v>0</v>
      </c>
      <c r="L88" s="328">
        <v>0</v>
      </c>
    </row>
    <row r="89" spans="1:12" s="67" customFormat="1" ht="12.75">
      <c r="A89" s="64"/>
      <c r="B89" s="65"/>
      <c r="C89" s="65"/>
      <c r="D89" s="164" t="s">
        <v>158</v>
      </c>
      <c r="E89" s="164" t="s">
        <v>157</v>
      </c>
      <c r="F89" s="164" t="s">
        <v>658</v>
      </c>
      <c r="G89" s="164" t="s">
        <v>73</v>
      </c>
      <c r="H89" s="167">
        <v>0</v>
      </c>
      <c r="I89" s="167">
        <v>6</v>
      </c>
      <c r="J89" s="167">
        <v>18</v>
      </c>
      <c r="K89" s="167">
        <v>17.91</v>
      </c>
      <c r="L89" s="332">
        <f>K89/J89*100</f>
        <v>99.5</v>
      </c>
    </row>
    <row r="90" spans="1:12" s="67" customFormat="1" ht="12.75">
      <c r="A90" s="64"/>
      <c r="B90" s="65"/>
      <c r="C90" s="65"/>
      <c r="D90" s="164" t="s">
        <v>158</v>
      </c>
      <c r="E90" s="164" t="s">
        <v>157</v>
      </c>
      <c r="F90" s="164" t="s">
        <v>660</v>
      </c>
      <c r="G90" s="164" t="s">
        <v>74</v>
      </c>
      <c r="H90" s="167">
        <v>0</v>
      </c>
      <c r="I90" s="167">
        <v>1</v>
      </c>
      <c r="J90" s="167">
        <v>4</v>
      </c>
      <c r="K90" s="167">
        <v>3.17</v>
      </c>
      <c r="L90" s="332">
        <f>K90/J90*100</f>
        <v>79.25</v>
      </c>
    </row>
    <row r="91" spans="1:12" s="67" customFormat="1" ht="12.75">
      <c r="A91" s="64"/>
      <c r="B91" s="65"/>
      <c r="C91" s="65"/>
      <c r="D91" s="164" t="s">
        <v>158</v>
      </c>
      <c r="E91" s="164" t="s">
        <v>157</v>
      </c>
      <c r="F91" s="164" t="s">
        <v>701</v>
      </c>
      <c r="G91" s="164" t="s">
        <v>759</v>
      </c>
      <c r="H91" s="167">
        <v>70</v>
      </c>
      <c r="I91" s="167">
        <v>82</v>
      </c>
      <c r="J91" s="167">
        <v>67</v>
      </c>
      <c r="K91" s="167">
        <v>66.87</v>
      </c>
      <c r="L91" s="332">
        <f>K91/J91*100</f>
        <v>99.80597014925374</v>
      </c>
    </row>
    <row r="92" spans="1:12" s="67" customFormat="1" ht="12.75">
      <c r="A92" s="64" t="s">
        <v>151</v>
      </c>
      <c r="B92" s="65" t="s">
        <v>129</v>
      </c>
      <c r="C92" s="262" t="s">
        <v>129</v>
      </c>
      <c r="D92" s="21" t="s">
        <v>159</v>
      </c>
      <c r="E92" s="262"/>
      <c r="F92" s="262"/>
      <c r="G92" s="262" t="s">
        <v>760</v>
      </c>
      <c r="H92" s="263">
        <f>SUM(H93:H98)</f>
        <v>14058</v>
      </c>
      <c r="I92" s="263">
        <f>SUM(I93:I98)</f>
        <v>18533</v>
      </c>
      <c r="J92" s="263">
        <f>SUM(J93:J98)</f>
        <v>18533</v>
      </c>
      <c r="K92" s="263">
        <f>SUM(K93:K98)</f>
        <v>17928.77</v>
      </c>
      <c r="L92" s="270">
        <f aca="true" t="shared" si="3" ref="L92:L104">K92/J92*100</f>
        <v>96.73970754869691</v>
      </c>
    </row>
    <row r="93" spans="1:12" s="18" customFormat="1" ht="12.75">
      <c r="A93" s="34"/>
      <c r="B93" s="3"/>
      <c r="C93" s="3"/>
      <c r="D93" s="164" t="s">
        <v>159</v>
      </c>
      <c r="E93" s="164" t="s">
        <v>705</v>
      </c>
      <c r="F93" s="164" t="s">
        <v>701</v>
      </c>
      <c r="G93" s="164" t="s">
        <v>453</v>
      </c>
      <c r="H93" s="167">
        <v>8</v>
      </c>
      <c r="I93" s="167">
        <v>8</v>
      </c>
      <c r="J93" s="167">
        <v>8</v>
      </c>
      <c r="K93" s="167">
        <v>0</v>
      </c>
      <c r="L93" s="332">
        <f t="shared" si="3"/>
        <v>0</v>
      </c>
    </row>
    <row r="94" spans="1:12" s="18" customFormat="1" ht="25.5">
      <c r="A94" s="34"/>
      <c r="B94" s="3"/>
      <c r="C94" s="3"/>
      <c r="D94" s="164" t="s">
        <v>159</v>
      </c>
      <c r="E94" s="4" t="s">
        <v>709</v>
      </c>
      <c r="F94" s="122" t="s">
        <v>701</v>
      </c>
      <c r="G94" s="43" t="s">
        <v>75</v>
      </c>
      <c r="H94" s="167">
        <v>0</v>
      </c>
      <c r="I94" s="167">
        <v>1375</v>
      </c>
      <c r="J94" s="167">
        <v>1375</v>
      </c>
      <c r="K94" s="123">
        <v>1374.28</v>
      </c>
      <c r="L94" s="332">
        <f>K94/J94*100</f>
        <v>99.94763636363636</v>
      </c>
    </row>
    <row r="95" spans="1:12" s="18" customFormat="1" ht="12.75">
      <c r="A95" s="34"/>
      <c r="B95" s="3"/>
      <c r="C95" s="3"/>
      <c r="D95" s="164" t="s">
        <v>159</v>
      </c>
      <c r="E95" s="122" t="s">
        <v>613</v>
      </c>
      <c r="F95" s="122" t="s">
        <v>701</v>
      </c>
      <c r="G95" s="4" t="s">
        <v>93</v>
      </c>
      <c r="H95" s="167">
        <v>50</v>
      </c>
      <c r="I95" s="167">
        <v>100</v>
      </c>
      <c r="J95" s="167">
        <v>100</v>
      </c>
      <c r="K95" s="123">
        <v>95.4</v>
      </c>
      <c r="L95" s="332">
        <f t="shared" si="3"/>
        <v>95.4</v>
      </c>
    </row>
    <row r="96" spans="1:12" s="18" customFormat="1" ht="12.75">
      <c r="A96" s="34"/>
      <c r="B96" s="3"/>
      <c r="C96" s="3"/>
      <c r="D96" s="164" t="s">
        <v>159</v>
      </c>
      <c r="E96" s="4" t="s">
        <v>713</v>
      </c>
      <c r="F96" s="122" t="s">
        <v>701</v>
      </c>
      <c r="G96" s="4" t="s">
        <v>28</v>
      </c>
      <c r="H96" s="167">
        <v>0</v>
      </c>
      <c r="I96" s="167">
        <v>50</v>
      </c>
      <c r="J96" s="167">
        <v>50</v>
      </c>
      <c r="K96" s="123">
        <v>40.52</v>
      </c>
      <c r="L96" s="332">
        <f>K96/J96*100</f>
        <v>81.04</v>
      </c>
    </row>
    <row r="97" spans="1:12" s="18" customFormat="1" ht="51">
      <c r="A97" s="34"/>
      <c r="B97" s="3"/>
      <c r="C97" s="3"/>
      <c r="D97" s="164" t="s">
        <v>159</v>
      </c>
      <c r="E97" s="4" t="s">
        <v>136</v>
      </c>
      <c r="F97" s="4" t="s">
        <v>701</v>
      </c>
      <c r="G97" s="43" t="s">
        <v>77</v>
      </c>
      <c r="H97" s="167">
        <v>13500</v>
      </c>
      <c r="I97" s="167">
        <v>16500</v>
      </c>
      <c r="J97" s="167">
        <v>16500</v>
      </c>
      <c r="K97" s="123">
        <v>16069.62</v>
      </c>
      <c r="L97" s="332">
        <f t="shared" si="3"/>
        <v>97.39163636363637</v>
      </c>
    </row>
    <row r="98" spans="1:12" s="18" customFormat="1" ht="12" customHeight="1">
      <c r="A98" s="34"/>
      <c r="B98" s="3"/>
      <c r="C98" s="3"/>
      <c r="D98" s="164" t="s">
        <v>159</v>
      </c>
      <c r="E98" s="4" t="s">
        <v>723</v>
      </c>
      <c r="F98" s="4" t="s">
        <v>701</v>
      </c>
      <c r="G98" s="43" t="s">
        <v>78</v>
      </c>
      <c r="H98" s="167">
        <v>500</v>
      </c>
      <c r="I98" s="167">
        <v>500</v>
      </c>
      <c r="J98" s="167">
        <v>500</v>
      </c>
      <c r="K98" s="123">
        <v>348.95</v>
      </c>
      <c r="L98" s="332">
        <f t="shared" si="3"/>
        <v>69.78999999999999</v>
      </c>
    </row>
    <row r="99" spans="1:12" s="18" customFormat="1" ht="12.75">
      <c r="A99" s="34" t="s">
        <v>151</v>
      </c>
      <c r="B99" s="3" t="s">
        <v>129</v>
      </c>
      <c r="C99" s="21" t="s">
        <v>139</v>
      </c>
      <c r="D99" s="262" t="s">
        <v>406</v>
      </c>
      <c r="E99" s="262"/>
      <c r="F99" s="262"/>
      <c r="G99" s="262" t="s">
        <v>761</v>
      </c>
      <c r="H99" s="265">
        <f>H100+H101+H106</f>
        <v>5563</v>
      </c>
      <c r="I99" s="265">
        <f>I100+I101+I106</f>
        <v>3794</v>
      </c>
      <c r="J99" s="265">
        <f>J100+J101+J106</f>
        <v>3794</v>
      </c>
      <c r="K99" s="265">
        <f>K100+K101+K106</f>
        <v>1226.78</v>
      </c>
      <c r="L99" s="270">
        <f t="shared" si="3"/>
        <v>32.33473906167633</v>
      </c>
    </row>
    <row r="100" spans="1:12" s="2" customFormat="1" ht="12.75">
      <c r="A100" s="30" t="s">
        <v>695</v>
      </c>
      <c r="B100" s="229"/>
      <c r="C100" s="13" t="s">
        <v>695</v>
      </c>
      <c r="D100" s="238" t="s">
        <v>406</v>
      </c>
      <c r="E100" s="238" t="s">
        <v>705</v>
      </c>
      <c r="F100" s="238" t="s">
        <v>701</v>
      </c>
      <c r="G100" s="238" t="s">
        <v>453</v>
      </c>
      <c r="H100" s="239">
        <v>5</v>
      </c>
      <c r="I100" s="239">
        <v>5</v>
      </c>
      <c r="J100" s="239">
        <v>5</v>
      </c>
      <c r="K100" s="239">
        <v>0</v>
      </c>
      <c r="L100" s="332">
        <f t="shared" si="3"/>
        <v>0</v>
      </c>
    </row>
    <row r="101" spans="1:12" s="67" customFormat="1" ht="12.75">
      <c r="A101" s="64"/>
      <c r="B101" s="243"/>
      <c r="C101" s="180"/>
      <c r="D101" s="180"/>
      <c r="E101" s="180" t="s">
        <v>433</v>
      </c>
      <c r="F101" s="180"/>
      <c r="G101" s="180" t="s">
        <v>763</v>
      </c>
      <c r="H101" s="184">
        <f>SUM(H102:H105)</f>
        <v>900</v>
      </c>
      <c r="I101" s="184">
        <f>SUM(I102:I105)</f>
        <v>1426</v>
      </c>
      <c r="J101" s="184">
        <f>SUM(J102:J105)</f>
        <v>1426</v>
      </c>
      <c r="K101" s="184">
        <f>SUM(K102:K105)</f>
        <v>1002.28</v>
      </c>
      <c r="L101" s="338">
        <f t="shared" si="3"/>
        <v>70.28611500701261</v>
      </c>
    </row>
    <row r="102" spans="1:12" s="18" customFormat="1" ht="12.75">
      <c r="A102" s="34"/>
      <c r="B102" s="230"/>
      <c r="C102" s="3"/>
      <c r="D102" s="164" t="s">
        <v>406</v>
      </c>
      <c r="E102" s="4" t="s">
        <v>131</v>
      </c>
      <c r="F102" s="164" t="s">
        <v>701</v>
      </c>
      <c r="G102" s="4" t="s">
        <v>48</v>
      </c>
      <c r="H102" s="167">
        <v>0</v>
      </c>
      <c r="I102" s="167">
        <v>8</v>
      </c>
      <c r="J102" s="167">
        <v>8</v>
      </c>
      <c r="K102" s="167">
        <v>7.28</v>
      </c>
      <c r="L102" s="332">
        <f>K102/J102*100</f>
        <v>91</v>
      </c>
    </row>
    <row r="103" spans="1:12" s="18" customFormat="1" ht="12.75">
      <c r="A103" s="34"/>
      <c r="B103" s="230"/>
      <c r="C103" s="3"/>
      <c r="D103" s="164" t="s">
        <v>406</v>
      </c>
      <c r="E103" s="164" t="s">
        <v>136</v>
      </c>
      <c r="F103" s="164" t="s">
        <v>701</v>
      </c>
      <c r="G103" s="164" t="s">
        <v>762</v>
      </c>
      <c r="H103" s="167">
        <v>600</v>
      </c>
      <c r="I103" s="167">
        <v>423</v>
      </c>
      <c r="J103" s="167">
        <v>423</v>
      </c>
      <c r="K103" s="167">
        <v>0</v>
      </c>
      <c r="L103" s="332">
        <f t="shared" si="3"/>
        <v>0</v>
      </c>
    </row>
    <row r="104" spans="1:12" s="18" customFormat="1" ht="12.75">
      <c r="A104" s="34"/>
      <c r="B104" s="230"/>
      <c r="C104" s="3"/>
      <c r="D104" s="164" t="s">
        <v>406</v>
      </c>
      <c r="E104" s="164" t="s">
        <v>717</v>
      </c>
      <c r="F104" s="164" t="s">
        <v>701</v>
      </c>
      <c r="G104" s="164" t="s">
        <v>76</v>
      </c>
      <c r="H104" s="167">
        <v>0</v>
      </c>
      <c r="I104" s="167">
        <v>995</v>
      </c>
      <c r="J104" s="167">
        <v>995</v>
      </c>
      <c r="K104" s="167">
        <v>995</v>
      </c>
      <c r="L104" s="332">
        <f t="shared" si="3"/>
        <v>100</v>
      </c>
    </row>
    <row r="105" spans="1:12" s="18" customFormat="1" ht="12.75">
      <c r="A105" s="240"/>
      <c r="B105" s="241"/>
      <c r="C105" s="242"/>
      <c r="D105" s="238" t="s">
        <v>406</v>
      </c>
      <c r="E105" s="238" t="s">
        <v>723</v>
      </c>
      <c r="F105" s="238" t="s">
        <v>701</v>
      </c>
      <c r="G105" s="238" t="s">
        <v>755</v>
      </c>
      <c r="H105" s="239">
        <v>300</v>
      </c>
      <c r="I105" s="239">
        <v>0</v>
      </c>
      <c r="J105" s="239">
        <v>0</v>
      </c>
      <c r="K105" s="239">
        <v>0</v>
      </c>
      <c r="L105" s="341">
        <v>0</v>
      </c>
    </row>
    <row r="106" spans="1:12" s="18" customFormat="1" ht="12.75">
      <c r="A106" s="34"/>
      <c r="B106" s="3"/>
      <c r="C106" s="3"/>
      <c r="D106" s="65" t="s">
        <v>406</v>
      </c>
      <c r="E106" s="65"/>
      <c r="F106" s="65"/>
      <c r="G106" s="65" t="s">
        <v>764</v>
      </c>
      <c r="H106" s="25">
        <f>SUM(H107)</f>
        <v>4658</v>
      </c>
      <c r="I106" s="25">
        <f>SUM(I107)</f>
        <v>2363</v>
      </c>
      <c r="J106" s="25">
        <f>SUM(J107)</f>
        <v>2363</v>
      </c>
      <c r="K106" s="25">
        <f>SUM(K107)</f>
        <v>224.5</v>
      </c>
      <c r="L106" s="332">
        <f>K106/J106*100</f>
        <v>9.500634786288616</v>
      </c>
    </row>
    <row r="107" spans="1:12" s="18" customFormat="1" ht="13.5" thickBot="1">
      <c r="A107" s="181"/>
      <c r="B107" s="182"/>
      <c r="C107" s="182"/>
      <c r="D107" s="185" t="s">
        <v>406</v>
      </c>
      <c r="E107" s="185" t="s">
        <v>169</v>
      </c>
      <c r="F107" s="185" t="s">
        <v>701</v>
      </c>
      <c r="G107" s="185" t="s">
        <v>20</v>
      </c>
      <c r="H107" s="204">
        <v>4658</v>
      </c>
      <c r="I107" s="204">
        <v>2363</v>
      </c>
      <c r="J107" s="204">
        <v>2363</v>
      </c>
      <c r="K107" s="183">
        <v>224.5</v>
      </c>
      <c r="L107" s="333">
        <f>K107/J107*100</f>
        <v>9.500634786288616</v>
      </c>
    </row>
    <row r="108" spans="1:12" s="18" customFormat="1" ht="3.75" customHeight="1" thickBot="1">
      <c r="A108" s="161"/>
      <c r="B108" s="161"/>
      <c r="C108" s="161"/>
      <c r="D108" s="193"/>
      <c r="E108" s="194"/>
      <c r="F108" s="194"/>
      <c r="G108" s="194"/>
      <c r="H108" s="162"/>
      <c r="I108" s="162"/>
      <c r="J108" s="162"/>
      <c r="K108" s="195"/>
      <c r="L108" s="162"/>
    </row>
    <row r="109" spans="1:12" s="18" customFormat="1" ht="3.75" customHeight="1" hidden="1" thickBot="1">
      <c r="A109" s="161"/>
      <c r="B109" s="161"/>
      <c r="C109" s="161"/>
      <c r="D109" s="193"/>
      <c r="E109" s="194"/>
      <c r="F109" s="194"/>
      <c r="G109" s="194"/>
      <c r="H109" s="162"/>
      <c r="I109" s="162"/>
      <c r="J109" s="162"/>
      <c r="K109" s="195"/>
      <c r="L109" s="162"/>
    </row>
    <row r="110" spans="1:12" s="18" customFormat="1" ht="12.75">
      <c r="A110" s="480" t="s">
        <v>590</v>
      </c>
      <c r="B110" s="478" t="s">
        <v>560</v>
      </c>
      <c r="C110" s="478"/>
      <c r="D110" s="478"/>
      <c r="E110" s="474">
        <v>55077.4</v>
      </c>
      <c r="F110" s="475"/>
      <c r="G110" s="194"/>
      <c r="H110" s="162"/>
      <c r="I110" s="162"/>
      <c r="J110" s="162"/>
      <c r="K110" s="195"/>
      <c r="L110" s="162"/>
    </row>
    <row r="111" spans="1:12" s="18" customFormat="1" ht="13.5" thickBot="1">
      <c r="A111" s="481"/>
      <c r="B111" s="479" t="s">
        <v>561</v>
      </c>
      <c r="C111" s="479"/>
      <c r="D111" s="479"/>
      <c r="E111" s="476">
        <v>508.9</v>
      </c>
      <c r="F111" s="477"/>
      <c r="G111" s="194"/>
      <c r="H111" s="162"/>
      <c r="I111" s="162"/>
      <c r="J111" s="162"/>
      <c r="K111" s="195"/>
      <c r="L111" s="162"/>
    </row>
    <row r="112" spans="1:12" s="18" customFormat="1" ht="12.75">
      <c r="A112" s="161"/>
      <c r="B112" s="161"/>
      <c r="C112" s="161"/>
      <c r="D112" s="193"/>
      <c r="E112" s="194"/>
      <c r="F112" s="194"/>
      <c r="G112" s="194"/>
      <c r="H112" s="162"/>
      <c r="I112" s="162"/>
      <c r="J112" s="162"/>
      <c r="K112" s="195"/>
      <c r="L112" s="162"/>
    </row>
    <row r="113" spans="1:12" s="18" customFormat="1" ht="12.75">
      <c r="A113" s="161"/>
      <c r="B113" s="161"/>
      <c r="C113" s="161"/>
      <c r="D113" s="193"/>
      <c r="E113" s="194"/>
      <c r="F113" s="194"/>
      <c r="G113" s="194"/>
      <c r="H113" s="162"/>
      <c r="I113" s="162"/>
      <c r="J113" s="162"/>
      <c r="K113" s="195"/>
      <c r="L113" s="162"/>
    </row>
    <row r="114" spans="1:12" s="18" customFormat="1" ht="12.75">
      <c r="A114" s="161"/>
      <c r="B114" s="161"/>
      <c r="C114" s="161"/>
      <c r="D114" s="193"/>
      <c r="E114" s="194"/>
      <c r="F114" s="194"/>
      <c r="G114" s="194"/>
      <c r="H114" s="162"/>
      <c r="I114" s="162"/>
      <c r="J114" s="162"/>
      <c r="K114" s="195"/>
      <c r="L114" s="162"/>
    </row>
    <row r="115" spans="1:12" s="18" customFormat="1" ht="12.75">
      <c r="A115" s="161"/>
      <c r="B115" s="161"/>
      <c r="C115" s="161"/>
      <c r="D115" s="193"/>
      <c r="E115" s="194"/>
      <c r="F115" s="194"/>
      <c r="G115" s="194"/>
      <c r="H115" s="162"/>
      <c r="I115" s="162"/>
      <c r="J115" s="162"/>
      <c r="K115" s="195"/>
      <c r="L115" s="162"/>
    </row>
    <row r="116" spans="1:12" s="18" customFormat="1" ht="12.75">
      <c r="A116" s="161"/>
      <c r="B116" s="161"/>
      <c r="C116" s="161"/>
      <c r="D116" s="193"/>
      <c r="E116" s="194"/>
      <c r="F116" s="194"/>
      <c r="G116" s="194"/>
      <c r="H116" s="162"/>
      <c r="I116" s="162"/>
      <c r="J116" s="162"/>
      <c r="K116" s="195"/>
      <c r="L116" s="162"/>
    </row>
    <row r="117" spans="1:12" s="18" customFormat="1" ht="12.75">
      <c r="A117" s="161"/>
      <c r="B117" s="161"/>
      <c r="C117" s="161"/>
      <c r="D117" s="193"/>
      <c r="E117" s="194"/>
      <c r="F117" s="194"/>
      <c r="G117" s="194"/>
      <c r="H117" s="162"/>
      <c r="I117" s="162"/>
      <c r="J117" s="162"/>
      <c r="K117" s="195"/>
      <c r="L117" s="162"/>
    </row>
    <row r="118" spans="1:12" s="18" customFormat="1" ht="12.75">
      <c r="A118" s="161"/>
      <c r="B118" s="161"/>
      <c r="C118" s="161"/>
      <c r="D118" s="193"/>
      <c r="E118" s="194"/>
      <c r="F118" s="194"/>
      <c r="G118" s="194"/>
      <c r="H118" s="162"/>
      <c r="I118" s="162"/>
      <c r="J118" s="162"/>
      <c r="K118" s="195"/>
      <c r="L118" s="162"/>
    </row>
    <row r="119" spans="1:12" s="18" customFormat="1" ht="12.75">
      <c r="A119" s="161"/>
      <c r="B119" s="161"/>
      <c r="C119" s="161"/>
      <c r="D119" s="193"/>
      <c r="E119" s="194"/>
      <c r="F119" s="194"/>
      <c r="G119" s="194"/>
      <c r="H119" s="162"/>
      <c r="I119" s="162"/>
      <c r="J119" s="162"/>
      <c r="K119" s="195"/>
      <c r="L119" s="162"/>
    </row>
    <row r="120" spans="1:12" s="18" customFormat="1" ht="12.75">
      <c r="A120" s="161"/>
      <c r="B120" s="161"/>
      <c r="C120" s="161"/>
      <c r="D120" s="193"/>
      <c r="E120" s="194"/>
      <c r="F120" s="194"/>
      <c r="G120" s="194"/>
      <c r="H120" s="162"/>
      <c r="I120" s="162"/>
      <c r="J120" s="162"/>
      <c r="K120" s="195"/>
      <c r="L120" s="162"/>
    </row>
    <row r="121" spans="1:12" s="18" customFormat="1" ht="12.75">
      <c r="A121" s="161"/>
      <c r="B121" s="161"/>
      <c r="C121" s="161"/>
      <c r="D121" s="193"/>
      <c r="E121" s="194"/>
      <c r="F121" s="194"/>
      <c r="G121" s="194"/>
      <c r="H121" s="162"/>
      <c r="I121" s="162"/>
      <c r="J121" s="162"/>
      <c r="K121" s="195"/>
      <c r="L121" s="162"/>
    </row>
    <row r="122" spans="1:12" s="18" customFormat="1" ht="12.75">
      <c r="A122" s="161"/>
      <c r="B122" s="161"/>
      <c r="C122" s="161"/>
      <c r="D122" s="193"/>
      <c r="E122" s="194"/>
      <c r="F122" s="194"/>
      <c r="G122" s="194"/>
      <c r="H122" s="162"/>
      <c r="I122" s="162"/>
      <c r="J122" s="162"/>
      <c r="K122" s="195"/>
      <c r="L122" s="162"/>
    </row>
    <row r="123" spans="1:12" s="18" customFormat="1" ht="12.75">
      <c r="A123" s="161"/>
      <c r="B123" s="161"/>
      <c r="C123" s="161"/>
      <c r="D123" s="193"/>
      <c r="E123" s="194"/>
      <c r="F123" s="194"/>
      <c r="G123" s="194"/>
      <c r="H123" s="162"/>
      <c r="I123" s="162"/>
      <c r="J123" s="162"/>
      <c r="K123" s="195"/>
      <c r="L123" s="162"/>
    </row>
    <row r="124" spans="1:12" s="18" customFormat="1" ht="12.75">
      <c r="A124" s="161"/>
      <c r="B124" s="161"/>
      <c r="C124" s="161"/>
      <c r="D124" s="193"/>
      <c r="E124" s="194"/>
      <c r="F124" s="194"/>
      <c r="G124" s="194"/>
      <c r="H124" s="162"/>
      <c r="I124" s="162"/>
      <c r="J124" s="162"/>
      <c r="K124" s="195"/>
      <c r="L124" s="162"/>
    </row>
    <row r="125" spans="1:12" s="18" customFormat="1" ht="12.75">
      <c r="A125" s="161"/>
      <c r="B125" s="161"/>
      <c r="C125" s="161"/>
      <c r="D125" s="193"/>
      <c r="E125" s="194"/>
      <c r="F125" s="194"/>
      <c r="G125" s="194"/>
      <c r="H125" s="162"/>
      <c r="I125" s="162"/>
      <c r="J125" s="162"/>
      <c r="K125" s="195"/>
      <c r="L125" s="162"/>
    </row>
    <row r="126" spans="1:12" s="18" customFormat="1" ht="12.75">
      <c r="A126" s="161"/>
      <c r="B126" s="161"/>
      <c r="C126" s="161"/>
      <c r="D126" s="193"/>
      <c r="E126" s="194"/>
      <c r="F126" s="194"/>
      <c r="G126" s="194"/>
      <c r="H126" s="162"/>
      <c r="I126" s="162"/>
      <c r="J126" s="162"/>
      <c r="K126" s="195"/>
      <c r="L126" s="162"/>
    </row>
    <row r="127" spans="1:12" s="18" customFormat="1" ht="12.75">
      <c r="A127" s="161"/>
      <c r="B127" s="161"/>
      <c r="C127" s="161"/>
      <c r="D127" s="193"/>
      <c r="E127" s="194"/>
      <c r="F127" s="194"/>
      <c r="G127" s="194"/>
      <c r="H127" s="162"/>
      <c r="I127" s="162"/>
      <c r="J127" s="162"/>
      <c r="K127" s="195"/>
      <c r="L127" s="162"/>
    </row>
    <row r="128" spans="1:12" s="18" customFormat="1" ht="12.75">
      <c r="A128" s="161"/>
      <c r="B128" s="161"/>
      <c r="C128" s="161"/>
      <c r="D128" s="193"/>
      <c r="E128" s="194"/>
      <c r="F128" s="194"/>
      <c r="G128" s="194"/>
      <c r="H128" s="162"/>
      <c r="I128" s="162"/>
      <c r="J128" s="162"/>
      <c r="K128" s="195"/>
      <c r="L128" s="162"/>
    </row>
    <row r="129" spans="1:12" s="18" customFormat="1" ht="12.75">
      <c r="A129" s="161"/>
      <c r="B129" s="161"/>
      <c r="C129" s="161"/>
      <c r="D129" s="193"/>
      <c r="E129" s="194"/>
      <c r="F129" s="194"/>
      <c r="G129" s="194"/>
      <c r="H129" s="162"/>
      <c r="I129" s="162"/>
      <c r="J129" s="162"/>
      <c r="K129" s="195"/>
      <c r="L129" s="162"/>
    </row>
    <row r="130" spans="1:12" s="18" customFormat="1" ht="12.75">
      <c r="A130" s="161"/>
      <c r="B130" s="161"/>
      <c r="C130" s="161"/>
      <c r="D130" s="193"/>
      <c r="E130" s="194"/>
      <c r="F130" s="194"/>
      <c r="G130" s="194"/>
      <c r="H130" s="162"/>
      <c r="I130" s="162"/>
      <c r="J130" s="162"/>
      <c r="K130" s="195"/>
      <c r="L130" s="162"/>
    </row>
    <row r="131" spans="1:12" s="18" customFormat="1" ht="12.75">
      <c r="A131" s="161"/>
      <c r="B131" s="161"/>
      <c r="C131" s="161"/>
      <c r="D131" s="193"/>
      <c r="E131" s="194"/>
      <c r="F131" s="194"/>
      <c r="G131" s="194"/>
      <c r="H131" s="162"/>
      <c r="I131" s="162"/>
      <c r="J131" s="162"/>
      <c r="K131" s="195"/>
      <c r="L131" s="162"/>
    </row>
    <row r="132" spans="1:12" s="18" customFormat="1" ht="12.75">
      <c r="A132" s="161"/>
      <c r="B132" s="161"/>
      <c r="C132" s="161"/>
      <c r="D132" s="193"/>
      <c r="E132" s="194"/>
      <c r="F132" s="194"/>
      <c r="G132" s="194"/>
      <c r="H132" s="162"/>
      <c r="I132" s="162"/>
      <c r="J132" s="162"/>
      <c r="K132" s="195"/>
      <c r="L132" s="162"/>
    </row>
    <row r="133" spans="1:12" s="2" customFormat="1" ht="12.7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s="2" customFormat="1" ht="12.7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s="2" customFormat="1" ht="12.7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s="2" customFormat="1" ht="12.7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s="2" customFormat="1" ht="12.7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s="2" customFormat="1" ht="12.7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s="2" customFormat="1" ht="12.7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s="2" customFormat="1" ht="12.7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s="2" customFormat="1" ht="12.7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s="2" customFormat="1" ht="12.7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s="2" customFormat="1" ht="12.7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s="2" customFormat="1" ht="12.7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s="2" customFormat="1" ht="12.7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s="2" customFormat="1" ht="12.7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s="2" customFormat="1" ht="12.7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s="2" customFormat="1" ht="12.7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s="2" customFormat="1" ht="12.7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s="2" customFormat="1" ht="12.7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s="2" customFormat="1" ht="12.7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s="2" customFormat="1" ht="12.7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s="2" customFormat="1" ht="12.7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s="2" customFormat="1" ht="12.7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s="2" customFormat="1" ht="12.7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s="2" customFormat="1" ht="12.7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s="2" customFormat="1" ht="12.7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s="2" customFormat="1" ht="12.7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s="2" customFormat="1" ht="12.7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s="2" customFormat="1" ht="12.7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s="2" customFormat="1" ht="12.7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s="2" customFormat="1" ht="12.7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s="2" customFormat="1" ht="12.7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s="2" customFormat="1" ht="12.7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s="2" customFormat="1" ht="12.7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s="2" customFormat="1" ht="12.7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s="2" customFormat="1" ht="12.7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s="2" customFormat="1" ht="12.7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s="2" customFormat="1" ht="12.7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s="2" customFormat="1" ht="12.7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s="2" customFormat="1" ht="12.7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s="2" customFormat="1" ht="12.7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s="2" customFormat="1" ht="12.7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s="2" customFormat="1" ht="12.7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s="2" customFormat="1" ht="12.7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s="2" customFormat="1" ht="12.7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s="2" customFormat="1" ht="12.7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s="2" customFormat="1" ht="12.7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s="2" customFormat="1" ht="12.7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s="2" customFormat="1" ht="12.7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s="2" customFormat="1" ht="12.7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s="2" customFormat="1" ht="12.7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s="2" customFormat="1" ht="12.7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s="2" customFormat="1" ht="12.7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s="2" customFormat="1" ht="12.7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s="2" customFormat="1" ht="12.7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s="2" customFormat="1" ht="12.7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s="2" customFormat="1" ht="12.7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s="2" customFormat="1" ht="12.7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s="2" customFormat="1" ht="12.7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s="2" customFormat="1" ht="12.7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s="2" customFormat="1" ht="12.7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s="2" customFormat="1" ht="12.7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s="2" customFormat="1" ht="12.7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s="2" customFormat="1" ht="12.7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s="2" customFormat="1" ht="12.7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s="2" customFormat="1" ht="12.7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s="2" customFormat="1" ht="12.7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s="2" customFormat="1" ht="12.7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s="2" customFormat="1" ht="12.7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s="2" customFormat="1" ht="12.7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s="2" customFormat="1" ht="12.7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s="2" customFormat="1" ht="12.7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s="2" customFormat="1" ht="12.7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s="2" customFormat="1" ht="12.75">
      <c r="A205"/>
      <c r="B205"/>
      <c r="C205"/>
      <c r="D205"/>
      <c r="E205"/>
      <c r="F205"/>
      <c r="G205"/>
      <c r="H205"/>
      <c r="I205"/>
      <c r="J205"/>
      <c r="K205"/>
      <c r="L205"/>
    </row>
  </sheetData>
  <sheetProtection/>
  <mergeCells count="5">
    <mergeCell ref="E110:F110"/>
    <mergeCell ref="E111:F111"/>
    <mergeCell ref="B110:D110"/>
    <mergeCell ref="B111:D111"/>
    <mergeCell ref="A110:A111"/>
  </mergeCells>
  <printOptions/>
  <pageMargins left="0.35433070866141736" right="0.35433070866141736" top="0.8661417322834646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31.12.2011
VÝDAVKY - Program 5: Komunikácie, verejné priestranstvá a rozvoj obce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45" sqref="A45:IV76"/>
    </sheetView>
  </sheetViews>
  <sheetFormatPr defaultColWidth="9.00390625" defaultRowHeight="12.75"/>
  <cols>
    <col min="1" max="1" width="8.875" style="0" bestFit="1" customWidth="1"/>
    <col min="2" max="2" width="12.25390625" style="0" bestFit="1" customWidth="1"/>
    <col min="3" max="3" width="6.125" style="0" bestFit="1" customWidth="1"/>
    <col min="5" max="5" width="8.125" style="0" bestFit="1" customWidth="1"/>
    <col min="6" max="6" width="5.25390625" style="0" customWidth="1"/>
    <col min="7" max="7" width="35.875" style="0" customWidth="1"/>
    <col min="8" max="8" width="10.375" style="0" bestFit="1" customWidth="1"/>
    <col min="9" max="9" width="10.125" style="0" customWidth="1"/>
    <col min="10" max="10" width="9.625" style="0" bestFit="1" customWidth="1"/>
    <col min="11" max="11" width="11.00390625" style="0" customWidth="1"/>
    <col min="12" max="12" width="5.875" style="0" bestFit="1" customWidth="1"/>
  </cols>
  <sheetData>
    <row r="1" spans="1:12" ht="12.75">
      <c r="A1" s="483" t="s">
        <v>216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</row>
    <row r="2" ht="13.5" thickBot="1"/>
    <row r="3" spans="1:12" s="1" customFormat="1" ht="38.25">
      <c r="A3" s="26" t="s">
        <v>417</v>
      </c>
      <c r="B3" s="27" t="s">
        <v>416</v>
      </c>
      <c r="C3" s="27" t="s">
        <v>418</v>
      </c>
      <c r="D3" s="27" t="s">
        <v>419</v>
      </c>
      <c r="E3" s="27" t="s">
        <v>689</v>
      </c>
      <c r="F3" s="27" t="s">
        <v>690</v>
      </c>
      <c r="G3" s="27" t="s">
        <v>691</v>
      </c>
      <c r="H3" s="28" t="s">
        <v>692</v>
      </c>
      <c r="I3" s="202" t="s">
        <v>619</v>
      </c>
      <c r="J3" s="28" t="s">
        <v>693</v>
      </c>
      <c r="K3" s="28" t="s">
        <v>694</v>
      </c>
      <c r="L3" s="207" t="s">
        <v>599</v>
      </c>
    </row>
    <row r="4" spans="1:12" ht="12.75">
      <c r="A4" s="30" t="s">
        <v>696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31"/>
    </row>
    <row r="5" spans="1:12" s="52" customFormat="1" ht="15.75" thickBot="1">
      <c r="A5" s="97" t="s">
        <v>161</v>
      </c>
      <c r="B5" s="98" t="s">
        <v>695</v>
      </c>
      <c r="C5" s="98" t="s">
        <v>695</v>
      </c>
      <c r="D5" s="98" t="s">
        <v>695</v>
      </c>
      <c r="E5" s="98" t="s">
        <v>695</v>
      </c>
      <c r="F5" s="98" t="s">
        <v>695</v>
      </c>
      <c r="G5" s="98" t="s">
        <v>162</v>
      </c>
      <c r="H5" s="103">
        <f>H6+H9+H13+H15</f>
        <v>188995</v>
      </c>
      <c r="I5" s="103">
        <f>I6+I9+I13+I15</f>
        <v>213000</v>
      </c>
      <c r="J5" s="103">
        <f>J6+J9+J13+J15</f>
        <v>216778.5</v>
      </c>
      <c r="K5" s="322">
        <f>K6+K9+K13+K15</f>
        <v>212466.19</v>
      </c>
      <c r="L5" s="102">
        <f>K5/J5*100</f>
        <v>98.01072984636392</v>
      </c>
    </row>
    <row r="6" spans="1:12" s="52" customFormat="1" ht="15">
      <c r="A6" s="99"/>
      <c r="B6" s="319" t="s">
        <v>697</v>
      </c>
      <c r="C6" s="319"/>
      <c r="D6" s="319" t="s">
        <v>163</v>
      </c>
      <c r="E6" s="319"/>
      <c r="F6" s="319"/>
      <c r="G6" s="319" t="s">
        <v>577</v>
      </c>
      <c r="H6" s="320">
        <f>SUM(H7:H8)</f>
        <v>139715</v>
      </c>
      <c r="I6" s="320">
        <f>SUM(I7:I8)</f>
        <v>161193</v>
      </c>
      <c r="J6" s="320">
        <f>SUM(J7:J8)</f>
        <v>165001.65</v>
      </c>
      <c r="K6" s="320">
        <f>SUM(K7:K8)</f>
        <v>162822.31</v>
      </c>
      <c r="L6" s="321">
        <f>K6/J6*100</f>
        <v>98.67920108677701</v>
      </c>
    </row>
    <row r="7" spans="1:12" s="52" customFormat="1" ht="15">
      <c r="A7" s="313" t="s">
        <v>244</v>
      </c>
      <c r="B7" s="314"/>
      <c r="C7" s="314"/>
      <c r="D7" s="314"/>
      <c r="E7" s="314"/>
      <c r="F7" s="314"/>
      <c r="G7" s="318" t="s">
        <v>680</v>
      </c>
      <c r="H7" s="315">
        <v>139715</v>
      </c>
      <c r="I7" s="315">
        <v>160588</v>
      </c>
      <c r="J7" s="315">
        <v>164396.65</v>
      </c>
      <c r="K7" s="316">
        <v>162337.09</v>
      </c>
      <c r="L7" s="317"/>
    </row>
    <row r="8" spans="1:12" s="52" customFormat="1" ht="27.75" customHeight="1">
      <c r="A8" s="100" t="s">
        <v>245</v>
      </c>
      <c r="B8" s="96"/>
      <c r="C8" s="96"/>
      <c r="D8" s="96"/>
      <c r="E8" s="96" t="s">
        <v>134</v>
      </c>
      <c r="F8" s="96" t="s">
        <v>701</v>
      </c>
      <c r="G8" s="201" t="s">
        <v>81</v>
      </c>
      <c r="H8" s="104">
        <v>0</v>
      </c>
      <c r="I8" s="104">
        <v>605</v>
      </c>
      <c r="J8" s="104">
        <v>605</v>
      </c>
      <c r="K8" s="295">
        <v>485.22</v>
      </c>
      <c r="L8" s="101">
        <f>K8/J8*100</f>
        <v>80.201652892562</v>
      </c>
    </row>
    <row r="9" spans="1:12" s="52" customFormat="1" ht="15">
      <c r="A9" s="100"/>
      <c r="B9" s="169" t="s">
        <v>728</v>
      </c>
      <c r="C9" s="169"/>
      <c r="D9" s="169" t="s">
        <v>576</v>
      </c>
      <c r="E9" s="169"/>
      <c r="F9" s="169"/>
      <c r="G9" s="169" t="s">
        <v>575</v>
      </c>
      <c r="H9" s="310">
        <f>SUM(H10:H11)</f>
        <v>24925</v>
      </c>
      <c r="I9" s="310">
        <f>SUM(I10:I11)</f>
        <v>27216</v>
      </c>
      <c r="J9" s="310">
        <f>SUM(J10:J11)</f>
        <v>27266</v>
      </c>
      <c r="K9" s="310">
        <f>SUM(K10:K11)</f>
        <v>27145.76</v>
      </c>
      <c r="L9" s="311">
        <f>K9/J9*100</f>
        <v>99.55901122276828</v>
      </c>
    </row>
    <row r="10" spans="1:12" s="52" customFormat="1" ht="26.25">
      <c r="A10" s="100"/>
      <c r="B10" s="96"/>
      <c r="C10" s="96"/>
      <c r="D10" s="96"/>
      <c r="E10" s="96"/>
      <c r="F10" s="96"/>
      <c r="G10" s="201" t="s">
        <v>247</v>
      </c>
      <c r="H10" s="104">
        <v>24925</v>
      </c>
      <c r="I10" s="104">
        <v>25216</v>
      </c>
      <c r="J10" s="104">
        <v>25266</v>
      </c>
      <c r="K10" s="295">
        <v>25243.51</v>
      </c>
      <c r="L10" s="101">
        <f>K10/J10*100</f>
        <v>99.91098709728489</v>
      </c>
    </row>
    <row r="11" spans="1:12" s="52" customFormat="1" ht="40.5" customHeight="1">
      <c r="A11" s="100"/>
      <c r="B11" s="96"/>
      <c r="C11" s="96"/>
      <c r="D11" s="96"/>
      <c r="E11" s="96" t="s">
        <v>709</v>
      </c>
      <c r="F11" s="96" t="s">
        <v>701</v>
      </c>
      <c r="G11" s="201" t="s">
        <v>246</v>
      </c>
      <c r="H11" s="104">
        <v>0</v>
      </c>
      <c r="I11" s="104">
        <v>2000</v>
      </c>
      <c r="J11" s="104">
        <v>2000</v>
      </c>
      <c r="K11" s="295">
        <v>1902.25</v>
      </c>
      <c r="L11" s="101">
        <f>K11/J11*100</f>
        <v>95.1125</v>
      </c>
    </row>
    <row r="12" spans="1:12" s="52" customFormat="1" ht="9" customHeight="1">
      <c r="A12" s="100"/>
      <c r="B12" s="96"/>
      <c r="C12" s="96"/>
      <c r="D12" s="96"/>
      <c r="E12" s="96"/>
      <c r="F12" s="96"/>
      <c r="G12" s="136"/>
      <c r="H12" s="104"/>
      <c r="I12" s="104"/>
      <c r="J12" s="104"/>
      <c r="K12" s="295"/>
      <c r="L12" s="101"/>
    </row>
    <row r="13" spans="1:12" s="52" customFormat="1" ht="26.25">
      <c r="A13" s="100"/>
      <c r="B13" s="169" t="s">
        <v>129</v>
      </c>
      <c r="C13" s="169"/>
      <c r="D13" s="169" t="s">
        <v>578</v>
      </c>
      <c r="E13" s="169"/>
      <c r="F13" s="169"/>
      <c r="G13" s="345" t="s">
        <v>248</v>
      </c>
      <c r="H13" s="310">
        <v>5383</v>
      </c>
      <c r="I13" s="310">
        <v>5295</v>
      </c>
      <c r="J13" s="310">
        <v>5214.65</v>
      </c>
      <c r="K13" s="312">
        <v>5136.46</v>
      </c>
      <c r="L13" s="311">
        <f aca="true" t="shared" si="0" ref="L13:L20">K13/J13*100</f>
        <v>98.5005705080878</v>
      </c>
    </row>
    <row r="14" spans="1:12" s="52" customFormat="1" ht="7.5" customHeight="1">
      <c r="A14" s="100"/>
      <c r="B14" s="169"/>
      <c r="C14" s="169"/>
      <c r="D14" s="169"/>
      <c r="E14" s="169"/>
      <c r="F14" s="169"/>
      <c r="G14" s="169"/>
      <c r="H14" s="310"/>
      <c r="I14" s="310"/>
      <c r="J14" s="310"/>
      <c r="K14" s="312"/>
      <c r="L14" s="311"/>
    </row>
    <row r="15" spans="1:12" s="52" customFormat="1" ht="15">
      <c r="A15" s="100"/>
      <c r="B15" s="169" t="s">
        <v>139</v>
      </c>
      <c r="C15" s="169"/>
      <c r="D15" s="169" t="s">
        <v>579</v>
      </c>
      <c r="E15" s="169"/>
      <c r="F15" s="169"/>
      <c r="G15" s="169" t="s">
        <v>580</v>
      </c>
      <c r="H15" s="310">
        <f>SUM(H16:H20)</f>
        <v>18972</v>
      </c>
      <c r="I15" s="310">
        <f>SUM(I16:I20)</f>
        <v>19296</v>
      </c>
      <c r="J15" s="310">
        <f>SUM(J16:J20)</f>
        <v>19296.2</v>
      </c>
      <c r="K15" s="310">
        <f>SUM(K16:K20)</f>
        <v>17361.66</v>
      </c>
      <c r="L15" s="311">
        <f t="shared" si="0"/>
        <v>89.97450275183715</v>
      </c>
    </row>
    <row r="16" spans="1:12" s="52" customFormat="1" ht="15">
      <c r="A16" s="100"/>
      <c r="B16" s="96"/>
      <c r="C16" s="96"/>
      <c r="D16" s="96"/>
      <c r="E16" s="96"/>
      <c r="F16" s="96"/>
      <c r="G16" s="158" t="s">
        <v>249</v>
      </c>
      <c r="H16" s="104">
        <v>18972</v>
      </c>
      <c r="I16" s="104">
        <v>19227</v>
      </c>
      <c r="J16" s="104">
        <v>19227.2</v>
      </c>
      <c r="K16" s="295">
        <v>17294.19</v>
      </c>
      <c r="L16" s="101">
        <f t="shared" si="0"/>
        <v>89.94648206707164</v>
      </c>
    </row>
    <row r="17" spans="1:12" s="52" customFormat="1" ht="15">
      <c r="A17" s="484" t="s">
        <v>245</v>
      </c>
      <c r="B17" s="485"/>
      <c r="C17" s="96"/>
      <c r="D17" s="96"/>
      <c r="E17" s="96" t="s">
        <v>726</v>
      </c>
      <c r="F17" s="96" t="s">
        <v>701</v>
      </c>
      <c r="G17" s="158" t="s">
        <v>49</v>
      </c>
      <c r="H17" s="104">
        <v>0</v>
      </c>
      <c r="I17" s="104">
        <v>12</v>
      </c>
      <c r="J17" s="104">
        <v>12</v>
      </c>
      <c r="K17" s="295">
        <v>11.6</v>
      </c>
      <c r="L17" s="101">
        <f t="shared" si="0"/>
        <v>96.66666666666667</v>
      </c>
    </row>
    <row r="18" spans="1:12" s="52" customFormat="1" ht="15">
      <c r="A18" s="486"/>
      <c r="B18" s="487"/>
      <c r="C18" s="96"/>
      <c r="D18" s="96"/>
      <c r="E18" s="96" t="s">
        <v>124</v>
      </c>
      <c r="F18" s="96" t="s">
        <v>701</v>
      </c>
      <c r="G18" s="158" t="s">
        <v>50</v>
      </c>
      <c r="H18" s="104">
        <v>0</v>
      </c>
      <c r="I18" s="104">
        <v>24</v>
      </c>
      <c r="J18" s="104">
        <v>24</v>
      </c>
      <c r="K18" s="295">
        <v>23.24</v>
      </c>
      <c r="L18" s="101">
        <f t="shared" si="0"/>
        <v>96.83333333333333</v>
      </c>
    </row>
    <row r="19" spans="1:12" s="52" customFormat="1" ht="15">
      <c r="A19" s="486"/>
      <c r="B19" s="487"/>
      <c r="C19" s="96"/>
      <c r="D19" s="96"/>
      <c r="E19" s="96" t="s">
        <v>717</v>
      </c>
      <c r="F19" s="96" t="s">
        <v>701</v>
      </c>
      <c r="G19" s="158" t="s">
        <v>610</v>
      </c>
      <c r="H19" s="104">
        <v>0</v>
      </c>
      <c r="I19" s="104">
        <v>10</v>
      </c>
      <c r="J19" s="104">
        <v>10</v>
      </c>
      <c r="K19" s="295">
        <v>9.63</v>
      </c>
      <c r="L19" s="101">
        <f t="shared" si="0"/>
        <v>96.30000000000001</v>
      </c>
    </row>
    <row r="20" spans="1:12" s="52" customFormat="1" ht="15.75" thickBot="1">
      <c r="A20" s="488"/>
      <c r="B20" s="489"/>
      <c r="C20" s="292"/>
      <c r="D20" s="292"/>
      <c r="E20" s="292" t="s">
        <v>51</v>
      </c>
      <c r="F20" s="292" t="s">
        <v>701</v>
      </c>
      <c r="G20" s="297" t="s">
        <v>52</v>
      </c>
      <c r="H20" s="293"/>
      <c r="I20" s="293">
        <v>23</v>
      </c>
      <c r="J20" s="293">
        <v>23</v>
      </c>
      <c r="K20" s="296">
        <v>23</v>
      </c>
      <c r="L20" s="294">
        <f t="shared" si="0"/>
        <v>100</v>
      </c>
    </row>
    <row r="21" spans="1:12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</row>
    <row r="22" spans="1:12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2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</row>
    <row r="27" spans="1:12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12.7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</sheetData>
  <sheetProtection/>
  <mergeCells count="2">
    <mergeCell ref="A1:L1"/>
    <mergeCell ref="A17:B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A106" sqref="A106:IV133"/>
    </sheetView>
  </sheetViews>
  <sheetFormatPr defaultColWidth="9.00390625" defaultRowHeight="12.75"/>
  <cols>
    <col min="1" max="1" width="8.375" style="0" customWidth="1"/>
    <col min="2" max="2" width="11.75390625" style="0" customWidth="1"/>
    <col min="3" max="3" width="5.75390625" style="0" customWidth="1"/>
    <col min="5" max="5" width="7.75390625" style="0" customWidth="1"/>
    <col min="6" max="6" width="5.125" style="0" customWidth="1"/>
    <col min="7" max="7" width="43.875" style="0" customWidth="1"/>
    <col min="8" max="8" width="9.375" style="0" customWidth="1"/>
    <col min="9" max="9" width="10.125" style="0" customWidth="1"/>
    <col min="10" max="10" width="8.75390625" style="0" customWidth="1"/>
    <col min="11" max="11" width="10.125" style="0" bestFit="1" customWidth="1"/>
    <col min="12" max="12" width="7.75390625" style="0" customWidth="1"/>
  </cols>
  <sheetData>
    <row r="1" spans="1:12" s="1" customFormat="1" ht="36.75" customHeight="1">
      <c r="A1" s="26" t="s">
        <v>417</v>
      </c>
      <c r="B1" s="27" t="s">
        <v>416</v>
      </c>
      <c r="C1" s="27" t="s">
        <v>418</v>
      </c>
      <c r="D1" s="27" t="s">
        <v>419</v>
      </c>
      <c r="E1" s="27" t="s">
        <v>689</v>
      </c>
      <c r="F1" s="27" t="s">
        <v>690</v>
      </c>
      <c r="G1" s="27" t="s">
        <v>691</v>
      </c>
      <c r="H1" s="28" t="s">
        <v>692</v>
      </c>
      <c r="I1" s="202" t="s">
        <v>619</v>
      </c>
      <c r="J1" s="28" t="s">
        <v>693</v>
      </c>
      <c r="K1" s="28" t="s">
        <v>694</v>
      </c>
      <c r="L1" s="260" t="s">
        <v>420</v>
      </c>
    </row>
    <row r="2" spans="1:12" ht="12.75" customHeight="1">
      <c r="A2" s="30" t="s">
        <v>696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67"/>
    </row>
    <row r="3" spans="1:12" s="52" customFormat="1" ht="17.25" customHeight="1">
      <c r="A3" s="49" t="s">
        <v>164</v>
      </c>
      <c r="B3" s="50" t="s">
        <v>695</v>
      </c>
      <c r="C3" s="50" t="s">
        <v>695</v>
      </c>
      <c r="D3" s="50" t="s">
        <v>695</v>
      </c>
      <c r="E3" s="50" t="s">
        <v>695</v>
      </c>
      <c r="F3" s="50" t="s">
        <v>695</v>
      </c>
      <c r="G3" s="50" t="s">
        <v>165</v>
      </c>
      <c r="H3" s="51">
        <f>H4+H21+H52+H51</f>
        <v>45143</v>
      </c>
      <c r="I3" s="51">
        <f>I4+I21+I52+I51</f>
        <v>62953</v>
      </c>
      <c r="J3" s="51">
        <f>J4+J21+J52+J51</f>
        <v>58807</v>
      </c>
      <c r="K3" s="51">
        <f>K4+K21+K52+K51</f>
        <v>45376.46</v>
      </c>
      <c r="L3" s="33">
        <f>K3/J3*100</f>
        <v>77.16166442770418</v>
      </c>
    </row>
    <row r="4" spans="1:12" s="18" customFormat="1" ht="12.75">
      <c r="A4" s="53"/>
      <c r="B4" s="21" t="s">
        <v>697</v>
      </c>
      <c r="C4" s="21" t="s">
        <v>695</v>
      </c>
      <c r="D4" s="21" t="s">
        <v>695</v>
      </c>
      <c r="E4" s="21"/>
      <c r="F4" s="21" t="s">
        <v>695</v>
      </c>
      <c r="G4" s="21" t="s">
        <v>167</v>
      </c>
      <c r="H4" s="22">
        <f>H5+H6+H17</f>
        <v>4020</v>
      </c>
      <c r="I4" s="22">
        <f>I5+I6+I17</f>
        <v>33790</v>
      </c>
      <c r="J4" s="22">
        <f>J5+J6+J17</f>
        <v>35190</v>
      </c>
      <c r="K4" s="22">
        <f>K5+K6+K17</f>
        <v>34384.86</v>
      </c>
      <c r="L4" s="33">
        <f>K4/J4*100</f>
        <v>97.71202046035806</v>
      </c>
    </row>
    <row r="5" spans="1:12" s="18" customFormat="1" ht="12.75">
      <c r="A5" s="53"/>
      <c r="B5" s="54"/>
      <c r="C5" s="54"/>
      <c r="D5" s="176" t="s">
        <v>168</v>
      </c>
      <c r="E5" s="176" t="s">
        <v>705</v>
      </c>
      <c r="F5" s="176"/>
      <c r="G5" s="176" t="s">
        <v>674</v>
      </c>
      <c r="H5" s="178">
        <v>20</v>
      </c>
      <c r="I5" s="209">
        <v>20</v>
      </c>
      <c r="J5" s="209">
        <v>20</v>
      </c>
      <c r="K5" s="179">
        <v>4.46</v>
      </c>
      <c r="L5" s="166">
        <f aca="true" t="shared" si="0" ref="L5:L19">K5/J5*100</f>
        <v>22.3</v>
      </c>
    </row>
    <row r="6" spans="1:12" s="18" customFormat="1" ht="12.75">
      <c r="A6" s="53"/>
      <c r="B6" s="54"/>
      <c r="C6" s="54"/>
      <c r="D6" s="169" t="s">
        <v>168</v>
      </c>
      <c r="E6" s="54" t="s">
        <v>433</v>
      </c>
      <c r="F6" s="136"/>
      <c r="G6" s="169" t="s">
        <v>651</v>
      </c>
      <c r="H6" s="55">
        <f>SUM(H7:H16)</f>
        <v>4000</v>
      </c>
      <c r="I6" s="323">
        <f>SUM(I7:I16)</f>
        <v>5270</v>
      </c>
      <c r="J6" s="323">
        <f>SUM(J7:J16)</f>
        <v>4816</v>
      </c>
      <c r="K6" s="323">
        <f>SUM(K7:K16)</f>
        <v>4035.8400000000006</v>
      </c>
      <c r="L6" s="33">
        <f t="shared" si="0"/>
        <v>83.80066445182726</v>
      </c>
    </row>
    <row r="7" spans="1:12" s="18" customFormat="1" ht="12.75">
      <c r="A7" s="53"/>
      <c r="B7" s="54"/>
      <c r="C7" s="54"/>
      <c r="D7" s="136"/>
      <c r="E7" s="176" t="s">
        <v>130</v>
      </c>
      <c r="F7" s="176" t="s">
        <v>701</v>
      </c>
      <c r="G7" s="176" t="s">
        <v>675</v>
      </c>
      <c r="H7" s="178">
        <v>550</v>
      </c>
      <c r="I7" s="209">
        <v>550</v>
      </c>
      <c r="J7" s="209">
        <v>550</v>
      </c>
      <c r="K7" s="179">
        <v>448.09</v>
      </c>
      <c r="L7" s="166">
        <f t="shared" si="0"/>
        <v>81.47090909090909</v>
      </c>
    </row>
    <row r="8" spans="1:12" s="18" customFormat="1" ht="12.75">
      <c r="A8" s="53"/>
      <c r="B8" s="54"/>
      <c r="C8" s="54"/>
      <c r="D8" s="136"/>
      <c r="E8" s="176" t="s">
        <v>130</v>
      </c>
      <c r="F8" s="158" t="s">
        <v>701</v>
      </c>
      <c r="G8" s="158" t="s">
        <v>676</v>
      </c>
      <c r="H8" s="178">
        <v>1550</v>
      </c>
      <c r="I8" s="209">
        <v>1550</v>
      </c>
      <c r="J8" s="209">
        <v>1550</v>
      </c>
      <c r="K8" s="179">
        <v>1224.73</v>
      </c>
      <c r="L8" s="166">
        <f t="shared" si="0"/>
        <v>79.01483870967742</v>
      </c>
    </row>
    <row r="9" spans="1:12" s="18" customFormat="1" ht="12.75">
      <c r="A9" s="53"/>
      <c r="B9" s="54"/>
      <c r="C9" s="54"/>
      <c r="D9" s="136"/>
      <c r="E9" s="176" t="s">
        <v>131</v>
      </c>
      <c r="F9" s="158" t="s">
        <v>701</v>
      </c>
      <c r="G9" s="158" t="s">
        <v>677</v>
      </c>
      <c r="H9" s="178">
        <v>100</v>
      </c>
      <c r="I9" s="209">
        <v>100</v>
      </c>
      <c r="J9" s="153">
        <v>100</v>
      </c>
      <c r="K9" s="151">
        <v>52.65</v>
      </c>
      <c r="L9" s="166">
        <f t="shared" si="0"/>
        <v>52.65</v>
      </c>
    </row>
    <row r="10" spans="1:12" s="18" customFormat="1" ht="25.5">
      <c r="A10" s="53"/>
      <c r="B10" s="54"/>
      <c r="C10" s="54"/>
      <c r="D10" s="136"/>
      <c r="E10" s="176" t="s">
        <v>655</v>
      </c>
      <c r="F10" s="158" t="s">
        <v>701</v>
      </c>
      <c r="G10" s="201" t="s">
        <v>82</v>
      </c>
      <c r="H10" s="178">
        <v>100</v>
      </c>
      <c r="I10" s="209">
        <v>1120</v>
      </c>
      <c r="J10" s="153">
        <v>1120</v>
      </c>
      <c r="K10" s="151">
        <v>1117.7</v>
      </c>
      <c r="L10" s="166">
        <f t="shared" si="0"/>
        <v>99.79464285714286</v>
      </c>
    </row>
    <row r="11" spans="1:12" s="18" customFormat="1" ht="25.5" customHeight="1">
      <c r="A11" s="53"/>
      <c r="B11" s="54"/>
      <c r="C11" s="54"/>
      <c r="D11" s="136"/>
      <c r="E11" s="176" t="s">
        <v>160</v>
      </c>
      <c r="F11" s="158" t="s">
        <v>701</v>
      </c>
      <c r="G11" s="201" t="s">
        <v>86</v>
      </c>
      <c r="H11" s="178">
        <v>300</v>
      </c>
      <c r="I11" s="209">
        <v>300</v>
      </c>
      <c r="J11" s="153">
        <v>300</v>
      </c>
      <c r="K11" s="151">
        <v>46.4</v>
      </c>
      <c r="L11" s="166">
        <f t="shared" si="0"/>
        <v>15.466666666666667</v>
      </c>
    </row>
    <row r="12" spans="1:12" s="18" customFormat="1" ht="12.75">
      <c r="A12" s="53"/>
      <c r="B12" s="54"/>
      <c r="C12" s="54"/>
      <c r="D12" s="136"/>
      <c r="E12" s="176" t="s">
        <v>709</v>
      </c>
      <c r="F12" s="158" t="s">
        <v>701</v>
      </c>
      <c r="G12" s="158" t="s">
        <v>678</v>
      </c>
      <c r="H12" s="178">
        <v>100</v>
      </c>
      <c r="I12" s="209">
        <v>100</v>
      </c>
      <c r="J12" s="153">
        <v>121</v>
      </c>
      <c r="K12" s="151">
        <v>120.13</v>
      </c>
      <c r="L12" s="166">
        <f t="shared" si="0"/>
        <v>99.28099173553719</v>
      </c>
    </row>
    <row r="13" spans="1:12" s="18" customFormat="1" ht="53.25" customHeight="1">
      <c r="A13" s="53"/>
      <c r="B13" s="54"/>
      <c r="C13" s="54"/>
      <c r="D13" s="136"/>
      <c r="E13" s="176" t="s">
        <v>709</v>
      </c>
      <c r="F13" s="158" t="s">
        <v>701</v>
      </c>
      <c r="G13" s="201" t="s">
        <v>399</v>
      </c>
      <c r="H13" s="178">
        <v>100</v>
      </c>
      <c r="I13" s="209">
        <v>100</v>
      </c>
      <c r="J13" s="153">
        <v>517</v>
      </c>
      <c r="K13" s="151">
        <v>516.34</v>
      </c>
      <c r="L13" s="166">
        <f t="shared" si="0"/>
        <v>99.87234042553193</v>
      </c>
    </row>
    <row r="14" spans="1:12" s="18" customFormat="1" ht="12.75">
      <c r="A14" s="53"/>
      <c r="B14" s="54"/>
      <c r="C14" s="54"/>
      <c r="D14" s="136"/>
      <c r="E14" s="176" t="s">
        <v>136</v>
      </c>
      <c r="F14" s="158" t="s">
        <v>701</v>
      </c>
      <c r="G14" s="201" t="s">
        <v>104</v>
      </c>
      <c r="H14" s="178">
        <v>500</v>
      </c>
      <c r="I14" s="209">
        <v>500</v>
      </c>
      <c r="J14" s="153">
        <v>48</v>
      </c>
      <c r="K14" s="151">
        <v>0</v>
      </c>
      <c r="L14" s="166">
        <f t="shared" si="0"/>
        <v>0</v>
      </c>
    </row>
    <row r="15" spans="1:12" s="18" customFormat="1" ht="12.75">
      <c r="A15" s="53"/>
      <c r="B15" s="54"/>
      <c r="C15" s="54"/>
      <c r="D15" s="136"/>
      <c r="E15" s="176" t="s">
        <v>717</v>
      </c>
      <c r="F15" s="158" t="s">
        <v>701</v>
      </c>
      <c r="G15" s="201" t="s">
        <v>83</v>
      </c>
      <c r="H15" s="178">
        <v>0</v>
      </c>
      <c r="I15" s="209">
        <v>250</v>
      </c>
      <c r="J15" s="153">
        <v>160</v>
      </c>
      <c r="K15" s="151">
        <v>159.8</v>
      </c>
      <c r="L15" s="166">
        <f>K15/J15*100</f>
        <v>99.875</v>
      </c>
    </row>
    <row r="16" spans="1:12" s="18" customFormat="1" ht="12.75">
      <c r="A16" s="53"/>
      <c r="B16" s="54"/>
      <c r="C16" s="54"/>
      <c r="D16" s="136"/>
      <c r="E16" s="176" t="s">
        <v>723</v>
      </c>
      <c r="F16" s="158" t="s">
        <v>701</v>
      </c>
      <c r="G16" s="158" t="s">
        <v>111</v>
      </c>
      <c r="H16" s="178">
        <v>700</v>
      </c>
      <c r="I16" s="209">
        <v>700</v>
      </c>
      <c r="J16" s="153">
        <v>350</v>
      </c>
      <c r="K16" s="151">
        <v>350</v>
      </c>
      <c r="L16" s="166">
        <f>K16/J16*100</f>
        <v>100</v>
      </c>
    </row>
    <row r="17" spans="1:12" s="18" customFormat="1" ht="12.75">
      <c r="A17" s="53"/>
      <c r="B17" s="54"/>
      <c r="C17" s="54"/>
      <c r="D17" s="136"/>
      <c r="E17" s="176"/>
      <c r="F17" s="158"/>
      <c r="G17" s="169" t="s">
        <v>53</v>
      </c>
      <c r="H17" s="312">
        <f>SUM(H18:H20)</f>
        <v>0</v>
      </c>
      <c r="I17" s="312">
        <f>SUM(I18:I20)</f>
        <v>28500</v>
      </c>
      <c r="J17" s="310">
        <f>SUM(J18:J20)</f>
        <v>30354</v>
      </c>
      <c r="K17" s="312">
        <f>SUM(K18:K20)</f>
        <v>30344.56</v>
      </c>
      <c r="L17" s="208">
        <f>K17/J17*100</f>
        <v>99.96890030967911</v>
      </c>
    </row>
    <row r="18" spans="1:12" s="18" customFormat="1" ht="12.75">
      <c r="A18" s="53"/>
      <c r="B18" s="54"/>
      <c r="C18" s="54"/>
      <c r="D18" s="136"/>
      <c r="E18" s="158" t="s">
        <v>205</v>
      </c>
      <c r="F18" s="158" t="s">
        <v>701</v>
      </c>
      <c r="G18" s="158" t="s">
        <v>234</v>
      </c>
      <c r="H18" s="178">
        <v>0</v>
      </c>
      <c r="I18" s="209">
        <v>0</v>
      </c>
      <c r="J18" s="153">
        <v>700</v>
      </c>
      <c r="K18" s="151">
        <v>691.4</v>
      </c>
      <c r="L18" s="166">
        <f>K18/J18*100</f>
        <v>98.77142857142857</v>
      </c>
    </row>
    <row r="19" spans="1:12" s="18" customFormat="1" ht="25.5">
      <c r="A19" s="53"/>
      <c r="B19" s="54"/>
      <c r="C19" s="54"/>
      <c r="D19" s="136"/>
      <c r="E19" s="158" t="s">
        <v>169</v>
      </c>
      <c r="F19" s="158" t="s">
        <v>701</v>
      </c>
      <c r="G19" s="201" t="s">
        <v>235</v>
      </c>
      <c r="H19" s="178">
        <v>0</v>
      </c>
      <c r="I19" s="209">
        <v>3500</v>
      </c>
      <c r="J19" s="153">
        <v>29654</v>
      </c>
      <c r="K19" s="151">
        <v>29653.16</v>
      </c>
      <c r="L19" s="166">
        <f t="shared" si="0"/>
        <v>99.99716732987119</v>
      </c>
    </row>
    <row r="20" spans="1:12" s="18" customFormat="1" ht="12.75">
      <c r="A20" s="53"/>
      <c r="B20" s="54"/>
      <c r="C20" s="54"/>
      <c r="D20" s="136"/>
      <c r="E20" s="158" t="s">
        <v>169</v>
      </c>
      <c r="F20" s="158" t="s">
        <v>606</v>
      </c>
      <c r="G20" s="158" t="s">
        <v>236</v>
      </c>
      <c r="H20" s="178">
        <v>0</v>
      </c>
      <c r="I20" s="209">
        <v>25000</v>
      </c>
      <c r="J20" s="153">
        <v>0</v>
      </c>
      <c r="K20" s="151">
        <v>0</v>
      </c>
      <c r="L20" s="166"/>
    </row>
    <row r="21" spans="1:12" s="18" customFormat="1" ht="14.25" customHeight="1">
      <c r="A21" s="53" t="s">
        <v>695</v>
      </c>
      <c r="B21" s="21" t="s">
        <v>728</v>
      </c>
      <c r="C21" s="21" t="s">
        <v>695</v>
      </c>
      <c r="D21" s="21" t="s">
        <v>695</v>
      </c>
      <c r="E21" s="21" t="s">
        <v>695</v>
      </c>
      <c r="F21" s="21" t="s">
        <v>695</v>
      </c>
      <c r="G21" s="62" t="s">
        <v>656</v>
      </c>
      <c r="H21" s="22">
        <f>H22+H34+H38</f>
        <v>7015</v>
      </c>
      <c r="I21" s="22">
        <f>I22+I34+I38</f>
        <v>5419</v>
      </c>
      <c r="J21" s="22">
        <f>J22+J34+J38</f>
        <v>6479</v>
      </c>
      <c r="K21" s="22">
        <f>K22+K34+K38</f>
        <v>4465.13</v>
      </c>
      <c r="L21" s="33">
        <f>K21/J21*100</f>
        <v>68.91696249421207</v>
      </c>
    </row>
    <row r="22" spans="1:12" s="18" customFormat="1" ht="12.75">
      <c r="A22" s="53"/>
      <c r="B22" s="54"/>
      <c r="C22" s="21" t="s">
        <v>697</v>
      </c>
      <c r="D22" s="21"/>
      <c r="E22" s="21"/>
      <c r="F22" s="21"/>
      <c r="G22" s="62" t="s">
        <v>665</v>
      </c>
      <c r="H22" s="22">
        <f>H23+H24</f>
        <v>2295</v>
      </c>
      <c r="I22" s="22">
        <f>I23+I24</f>
        <v>1029</v>
      </c>
      <c r="J22" s="22">
        <f>J23+J24</f>
        <v>1029</v>
      </c>
      <c r="K22" s="22">
        <f>K23+K24</f>
        <v>813.45</v>
      </c>
      <c r="L22" s="33">
        <f>K22/J22*100</f>
        <v>79.0524781341108</v>
      </c>
    </row>
    <row r="23" spans="1:12" s="18" customFormat="1" ht="12.75">
      <c r="A23" s="53"/>
      <c r="B23" s="54"/>
      <c r="C23" s="176" t="s">
        <v>697</v>
      </c>
      <c r="D23" s="176" t="s">
        <v>400</v>
      </c>
      <c r="E23" s="176" t="s">
        <v>705</v>
      </c>
      <c r="F23" s="176"/>
      <c r="G23" s="177" t="s">
        <v>765</v>
      </c>
      <c r="H23" s="178">
        <v>10</v>
      </c>
      <c r="I23" s="178">
        <v>10</v>
      </c>
      <c r="J23" s="178">
        <v>10</v>
      </c>
      <c r="K23" s="178">
        <v>1.37</v>
      </c>
      <c r="L23" s="166">
        <f aca="true" t="shared" si="1" ref="L23:L32">K23/J23*100</f>
        <v>13.700000000000001</v>
      </c>
    </row>
    <row r="24" spans="1:12" s="18" customFormat="1" ht="12.75">
      <c r="A24" s="53"/>
      <c r="B24" s="54"/>
      <c r="C24" s="54"/>
      <c r="D24" s="54"/>
      <c r="E24" s="54" t="s">
        <v>433</v>
      </c>
      <c r="F24" s="54"/>
      <c r="G24" s="54" t="s">
        <v>615</v>
      </c>
      <c r="H24" s="160">
        <f>SUM(H25:H33)</f>
        <v>2285</v>
      </c>
      <c r="I24" s="160">
        <f>SUM(I25:I33)</f>
        <v>1019</v>
      </c>
      <c r="J24" s="160">
        <f>SUM(J25:J33)</f>
        <v>1019</v>
      </c>
      <c r="K24" s="160">
        <f>SUM(K25:K33)</f>
        <v>812.08</v>
      </c>
      <c r="L24" s="33">
        <f t="shared" si="1"/>
        <v>79.69381746810599</v>
      </c>
    </row>
    <row r="25" spans="1:12" s="2" customFormat="1" ht="26.25" thickBot="1">
      <c r="A25" s="30" t="s">
        <v>695</v>
      </c>
      <c r="B25" s="4" t="s">
        <v>695</v>
      </c>
      <c r="C25" s="4" t="s">
        <v>697</v>
      </c>
      <c r="D25" s="4" t="s">
        <v>400</v>
      </c>
      <c r="E25" s="4" t="s">
        <v>709</v>
      </c>
      <c r="F25" s="4" t="s">
        <v>701</v>
      </c>
      <c r="G25" s="43" t="s">
        <v>84</v>
      </c>
      <c r="H25" s="24">
        <v>100</v>
      </c>
      <c r="I25" s="24">
        <v>100</v>
      </c>
      <c r="J25" s="24">
        <v>100</v>
      </c>
      <c r="K25" s="24">
        <v>34.8</v>
      </c>
      <c r="L25" s="166">
        <f t="shared" si="1"/>
        <v>34.8</v>
      </c>
    </row>
    <row r="26" spans="1:12" s="1" customFormat="1" ht="38.25">
      <c r="A26" s="26" t="s">
        <v>417</v>
      </c>
      <c r="B26" s="27" t="s">
        <v>416</v>
      </c>
      <c r="C26" s="27" t="s">
        <v>418</v>
      </c>
      <c r="D26" s="27" t="s">
        <v>419</v>
      </c>
      <c r="E26" s="27" t="s">
        <v>689</v>
      </c>
      <c r="F26" s="27" t="s">
        <v>690</v>
      </c>
      <c r="G26" s="27" t="s">
        <v>691</v>
      </c>
      <c r="H26" s="28" t="s">
        <v>692</v>
      </c>
      <c r="I26" s="202" t="s">
        <v>619</v>
      </c>
      <c r="J26" s="28" t="s">
        <v>693</v>
      </c>
      <c r="K26" s="28" t="s">
        <v>694</v>
      </c>
      <c r="L26" s="260" t="s">
        <v>420</v>
      </c>
    </row>
    <row r="27" spans="1:12" s="2" customFormat="1" ht="51">
      <c r="A27" s="30" t="s">
        <v>695</v>
      </c>
      <c r="B27" s="4" t="s">
        <v>695</v>
      </c>
      <c r="C27" s="4" t="s">
        <v>697</v>
      </c>
      <c r="D27" s="4" t="s">
        <v>400</v>
      </c>
      <c r="E27" s="4" t="s">
        <v>712</v>
      </c>
      <c r="F27" s="4" t="s">
        <v>701</v>
      </c>
      <c r="G27" s="43" t="s">
        <v>87</v>
      </c>
      <c r="H27" s="24">
        <v>1000</v>
      </c>
      <c r="I27" s="24">
        <v>650</v>
      </c>
      <c r="J27" s="24">
        <v>650</v>
      </c>
      <c r="K27" s="24">
        <v>622.75</v>
      </c>
      <c r="L27" s="166">
        <f t="shared" si="1"/>
        <v>95.8076923076923</v>
      </c>
    </row>
    <row r="28" spans="1:12" s="2" customFormat="1" ht="12.75">
      <c r="A28" s="30"/>
      <c r="B28" s="4"/>
      <c r="C28" s="4" t="s">
        <v>697</v>
      </c>
      <c r="D28" s="4" t="s">
        <v>400</v>
      </c>
      <c r="E28" s="4" t="s">
        <v>713</v>
      </c>
      <c r="F28" s="4" t="s">
        <v>701</v>
      </c>
      <c r="G28" s="4" t="s">
        <v>766</v>
      </c>
      <c r="H28" s="24">
        <v>20</v>
      </c>
      <c r="I28" s="24">
        <v>46</v>
      </c>
      <c r="J28" s="24">
        <v>46</v>
      </c>
      <c r="K28" s="24">
        <v>45.08</v>
      </c>
      <c r="L28" s="166">
        <f t="shared" si="1"/>
        <v>98</v>
      </c>
    </row>
    <row r="29" spans="1:12" s="2" customFormat="1" ht="12.75">
      <c r="A29" s="30"/>
      <c r="B29" s="4"/>
      <c r="C29" s="4" t="s">
        <v>697</v>
      </c>
      <c r="D29" s="4" t="s">
        <v>400</v>
      </c>
      <c r="E29" s="4" t="s">
        <v>401</v>
      </c>
      <c r="F29" s="4" t="s">
        <v>701</v>
      </c>
      <c r="G29" s="4" t="s">
        <v>767</v>
      </c>
      <c r="H29" s="24">
        <v>165</v>
      </c>
      <c r="I29" s="24">
        <v>0</v>
      </c>
      <c r="J29" s="24">
        <v>0</v>
      </c>
      <c r="K29" s="24">
        <v>0</v>
      </c>
      <c r="L29" s="166">
        <v>0</v>
      </c>
    </row>
    <row r="30" spans="1:12" s="2" customFormat="1" ht="12.75">
      <c r="A30" s="30"/>
      <c r="B30" s="4"/>
      <c r="C30" s="4" t="s">
        <v>697</v>
      </c>
      <c r="D30" s="4" t="s">
        <v>400</v>
      </c>
      <c r="E30" s="4" t="s">
        <v>686</v>
      </c>
      <c r="F30" s="4" t="s">
        <v>701</v>
      </c>
      <c r="G30" s="4" t="s">
        <v>768</v>
      </c>
      <c r="H30" s="24">
        <v>300</v>
      </c>
      <c r="I30" s="24">
        <v>0</v>
      </c>
      <c r="J30" s="24">
        <v>0</v>
      </c>
      <c r="K30" s="24">
        <v>0</v>
      </c>
      <c r="L30" s="166">
        <v>0</v>
      </c>
    </row>
    <row r="31" spans="1:12" s="2" customFormat="1" ht="12.75">
      <c r="A31" s="30"/>
      <c r="B31" s="4"/>
      <c r="C31" s="4" t="s">
        <v>697</v>
      </c>
      <c r="D31" s="4" t="s">
        <v>400</v>
      </c>
      <c r="E31" s="4" t="s">
        <v>134</v>
      </c>
      <c r="F31" s="4" t="s">
        <v>701</v>
      </c>
      <c r="G31" s="4" t="s">
        <v>58</v>
      </c>
      <c r="H31" s="24">
        <v>0</v>
      </c>
      <c r="I31" s="24">
        <v>4</v>
      </c>
      <c r="J31" s="24">
        <v>4</v>
      </c>
      <c r="K31" s="24">
        <v>0</v>
      </c>
      <c r="L31" s="166">
        <f>K31/J31*100</f>
        <v>0</v>
      </c>
    </row>
    <row r="32" spans="1:12" s="2" customFormat="1" ht="24.75">
      <c r="A32" s="30"/>
      <c r="B32" s="4"/>
      <c r="C32" s="4" t="s">
        <v>697</v>
      </c>
      <c r="D32" s="4" t="s">
        <v>400</v>
      </c>
      <c r="E32" s="4" t="s">
        <v>717</v>
      </c>
      <c r="F32" s="4" t="s">
        <v>701</v>
      </c>
      <c r="G32" s="43" t="s">
        <v>21</v>
      </c>
      <c r="H32" s="24">
        <v>0</v>
      </c>
      <c r="I32" s="24">
        <v>19</v>
      </c>
      <c r="J32" s="24">
        <v>19</v>
      </c>
      <c r="K32" s="24">
        <v>18.45</v>
      </c>
      <c r="L32" s="166">
        <f t="shared" si="1"/>
        <v>97.10526315789473</v>
      </c>
    </row>
    <row r="33" spans="1:12" s="2" customFormat="1" ht="36.75">
      <c r="A33" s="30" t="s">
        <v>695</v>
      </c>
      <c r="B33" s="4" t="s">
        <v>695</v>
      </c>
      <c r="C33" s="4" t="s">
        <v>697</v>
      </c>
      <c r="D33" s="4" t="s">
        <v>400</v>
      </c>
      <c r="E33" s="4" t="s">
        <v>723</v>
      </c>
      <c r="F33" s="4" t="s">
        <v>701</v>
      </c>
      <c r="G33" s="43" t="s">
        <v>22</v>
      </c>
      <c r="H33" s="24">
        <v>700</v>
      </c>
      <c r="I33" s="24">
        <v>200</v>
      </c>
      <c r="J33" s="24">
        <v>200</v>
      </c>
      <c r="K33" s="24">
        <v>91</v>
      </c>
      <c r="L33" s="258"/>
    </row>
    <row r="34" spans="1:12" s="18" customFormat="1" ht="13.5" customHeight="1">
      <c r="A34" s="34"/>
      <c r="B34" s="3"/>
      <c r="C34" s="21" t="s">
        <v>728</v>
      </c>
      <c r="D34" s="21" t="s">
        <v>168</v>
      </c>
      <c r="E34" s="21"/>
      <c r="F34" s="21"/>
      <c r="G34" s="21" t="s">
        <v>769</v>
      </c>
      <c r="H34" s="265">
        <f>SUM(H35:H36)</f>
        <v>664</v>
      </c>
      <c r="I34" s="265">
        <f>SUM(I35:I36)</f>
        <v>4</v>
      </c>
      <c r="J34" s="265">
        <f>SUM(J35:J36)</f>
        <v>4</v>
      </c>
      <c r="K34" s="265">
        <f>SUM(K35:K36)</f>
        <v>0</v>
      </c>
      <c r="L34" s="259">
        <f>K34/J34*100</f>
        <v>0</v>
      </c>
    </row>
    <row r="35" spans="1:12" s="2" customFormat="1" ht="12.75">
      <c r="A35" s="30"/>
      <c r="B35" s="4"/>
      <c r="C35" s="4" t="s">
        <v>728</v>
      </c>
      <c r="D35" s="4" t="s">
        <v>168</v>
      </c>
      <c r="E35" s="4" t="s">
        <v>709</v>
      </c>
      <c r="F35" s="4" t="s">
        <v>701</v>
      </c>
      <c r="G35" s="4" t="s">
        <v>459</v>
      </c>
      <c r="H35" s="24">
        <v>264</v>
      </c>
      <c r="I35" s="24">
        <v>4</v>
      </c>
      <c r="J35" s="24">
        <v>4</v>
      </c>
      <c r="K35" s="24">
        <v>0</v>
      </c>
      <c r="L35" s="258"/>
    </row>
    <row r="36" spans="1:12" s="2" customFormat="1" ht="12.75">
      <c r="A36" s="30"/>
      <c r="B36" s="4"/>
      <c r="C36" s="4" t="s">
        <v>728</v>
      </c>
      <c r="D36" s="4" t="s">
        <v>168</v>
      </c>
      <c r="E36" s="4" t="s">
        <v>686</v>
      </c>
      <c r="F36" s="4" t="s">
        <v>701</v>
      </c>
      <c r="G36" s="4" t="s">
        <v>768</v>
      </c>
      <c r="H36" s="24">
        <v>400</v>
      </c>
      <c r="I36" s="24">
        <v>0</v>
      </c>
      <c r="J36" s="24">
        <v>0</v>
      </c>
      <c r="K36" s="24">
        <v>0</v>
      </c>
      <c r="L36" s="258"/>
    </row>
    <row r="37" spans="1:12" s="2" customFormat="1" ht="6.75" customHeight="1">
      <c r="A37" s="245"/>
      <c r="B37" s="246"/>
      <c r="C37" s="246"/>
      <c r="D37" s="246"/>
      <c r="E37" s="246"/>
      <c r="F37" s="246"/>
      <c r="G37" s="246"/>
      <c r="H37" s="266"/>
      <c r="I37" s="266"/>
      <c r="J37" s="266"/>
      <c r="K37" s="266"/>
      <c r="L37" s="280"/>
    </row>
    <row r="38" spans="1:12" s="18" customFormat="1" ht="17.25" customHeight="1">
      <c r="A38" s="34" t="s">
        <v>164</v>
      </c>
      <c r="B38" s="3" t="s">
        <v>728</v>
      </c>
      <c r="C38" s="21" t="s">
        <v>129</v>
      </c>
      <c r="D38" s="21" t="s">
        <v>168</v>
      </c>
      <c r="E38" s="21"/>
      <c r="F38" s="21"/>
      <c r="G38" s="21" t="s">
        <v>682</v>
      </c>
      <c r="H38" s="265">
        <f>H39+H40</f>
        <v>4056</v>
      </c>
      <c r="I38" s="265">
        <f>I39+I40</f>
        <v>4386</v>
      </c>
      <c r="J38" s="265">
        <f>J39+J40</f>
        <v>5446</v>
      </c>
      <c r="K38" s="265">
        <f>K39+K40</f>
        <v>3651.68</v>
      </c>
      <c r="L38" s="259">
        <f>K38/J38*100</f>
        <v>67.05251560778552</v>
      </c>
    </row>
    <row r="39" spans="1:12" s="18" customFormat="1" ht="12.75">
      <c r="A39" s="34"/>
      <c r="B39" s="3"/>
      <c r="C39" s="3"/>
      <c r="D39" s="3"/>
      <c r="E39" s="164" t="s">
        <v>705</v>
      </c>
      <c r="F39" s="164"/>
      <c r="G39" s="172" t="s">
        <v>94</v>
      </c>
      <c r="H39" s="167">
        <v>6</v>
      </c>
      <c r="I39" s="167">
        <v>6</v>
      </c>
      <c r="J39" s="167">
        <v>6</v>
      </c>
      <c r="K39" s="167">
        <f>1.72+0.52</f>
        <v>2.24</v>
      </c>
      <c r="L39" s="257">
        <f aca="true" t="shared" si="2" ref="L39:L50">K39/J39*100</f>
        <v>37.333333333333336</v>
      </c>
    </row>
    <row r="40" spans="1:12" s="18" customFormat="1" ht="12.75" customHeight="1">
      <c r="A40" s="34"/>
      <c r="B40" s="3"/>
      <c r="C40" s="3"/>
      <c r="D40" s="3"/>
      <c r="E40" s="3" t="s">
        <v>433</v>
      </c>
      <c r="F40" s="3"/>
      <c r="G40" s="3" t="s">
        <v>681</v>
      </c>
      <c r="H40" s="25">
        <f>SUM(H41:H50)</f>
        <v>4050</v>
      </c>
      <c r="I40" s="25">
        <f>SUM(I41:I50)</f>
        <v>4380</v>
      </c>
      <c r="J40" s="25">
        <f>SUM(J41:J50)</f>
        <v>5440</v>
      </c>
      <c r="K40" s="25">
        <f>SUM(K41:K50)</f>
        <v>3649.44</v>
      </c>
      <c r="L40" s="256">
        <f t="shared" si="2"/>
        <v>67.08529411764707</v>
      </c>
    </row>
    <row r="41" spans="1:12" s="2" customFormat="1" ht="36.75">
      <c r="A41" s="30" t="s">
        <v>695</v>
      </c>
      <c r="B41" s="4" t="s">
        <v>695</v>
      </c>
      <c r="C41" s="4"/>
      <c r="D41" s="4"/>
      <c r="E41" s="4" t="s">
        <v>709</v>
      </c>
      <c r="F41" s="4" t="s">
        <v>701</v>
      </c>
      <c r="G41" s="43" t="s">
        <v>237</v>
      </c>
      <c r="H41" s="24">
        <v>350</v>
      </c>
      <c r="I41" s="24">
        <v>350</v>
      </c>
      <c r="J41" s="24">
        <v>372</v>
      </c>
      <c r="K41" s="24">
        <f>36.37+12.97+321.22</f>
        <v>370.56</v>
      </c>
      <c r="L41" s="257">
        <f t="shared" si="2"/>
        <v>99.61290322580645</v>
      </c>
    </row>
    <row r="42" spans="1:12" s="2" customFormat="1" ht="60.75">
      <c r="A42" s="30"/>
      <c r="B42" s="4"/>
      <c r="C42" s="4"/>
      <c r="D42" s="4"/>
      <c r="E42" s="4" t="s">
        <v>712</v>
      </c>
      <c r="F42" s="4" t="s">
        <v>701</v>
      </c>
      <c r="G42" s="43" t="s">
        <v>238</v>
      </c>
      <c r="H42" s="24">
        <v>200</v>
      </c>
      <c r="I42" s="24">
        <v>500</v>
      </c>
      <c r="J42" s="24">
        <v>688</v>
      </c>
      <c r="K42" s="24">
        <f>74.77+84.99+5.75+6+515.38</f>
        <v>686.89</v>
      </c>
      <c r="L42" s="257">
        <f t="shared" si="2"/>
        <v>99.83866279069767</v>
      </c>
    </row>
    <row r="43" spans="1:12" s="2" customFormat="1" ht="25.5">
      <c r="A43" s="30"/>
      <c r="B43" s="4"/>
      <c r="C43" s="4"/>
      <c r="D43" s="4"/>
      <c r="E43" s="4" t="s">
        <v>401</v>
      </c>
      <c r="F43" s="4" t="s">
        <v>701</v>
      </c>
      <c r="G43" s="43" t="s">
        <v>239</v>
      </c>
      <c r="H43" s="24">
        <v>700</v>
      </c>
      <c r="I43" s="24">
        <v>700</v>
      </c>
      <c r="J43" s="24">
        <v>1220</v>
      </c>
      <c r="K43" s="24">
        <v>602.84</v>
      </c>
      <c r="L43" s="257">
        <f t="shared" si="2"/>
        <v>49.413114754098366</v>
      </c>
    </row>
    <row r="44" spans="1:12" s="2" customFormat="1" ht="12.75">
      <c r="A44" s="30"/>
      <c r="B44" s="4"/>
      <c r="C44" s="4"/>
      <c r="D44" s="4"/>
      <c r="E44" s="4" t="s">
        <v>686</v>
      </c>
      <c r="F44" s="4" t="s">
        <v>701</v>
      </c>
      <c r="G44" s="43" t="s">
        <v>479</v>
      </c>
      <c r="H44" s="24">
        <v>500</v>
      </c>
      <c r="I44" s="24">
        <v>500</v>
      </c>
      <c r="J44" s="24">
        <v>500</v>
      </c>
      <c r="K44" s="24">
        <v>0</v>
      </c>
      <c r="L44" s="257">
        <f t="shared" si="2"/>
        <v>0</v>
      </c>
    </row>
    <row r="45" spans="1:12" s="2" customFormat="1" ht="13.5" thickBot="1">
      <c r="A45" s="30"/>
      <c r="B45" s="4"/>
      <c r="C45" s="4"/>
      <c r="D45" s="4"/>
      <c r="E45" s="4" t="s">
        <v>134</v>
      </c>
      <c r="F45" s="4" t="s">
        <v>701</v>
      </c>
      <c r="G45" s="43" t="s">
        <v>23</v>
      </c>
      <c r="H45" s="24">
        <v>400</v>
      </c>
      <c r="I45" s="24">
        <v>400</v>
      </c>
      <c r="J45" s="24">
        <v>580</v>
      </c>
      <c r="K45" s="24">
        <v>400</v>
      </c>
      <c r="L45" s="257">
        <f t="shared" si="2"/>
        <v>68.96551724137932</v>
      </c>
    </row>
    <row r="46" spans="1:12" s="1" customFormat="1" ht="38.25">
      <c r="A46" s="26" t="s">
        <v>417</v>
      </c>
      <c r="B46" s="27" t="s">
        <v>416</v>
      </c>
      <c r="C46" s="27" t="s">
        <v>418</v>
      </c>
      <c r="D46" s="27" t="s">
        <v>419</v>
      </c>
      <c r="E46" s="27" t="s">
        <v>689</v>
      </c>
      <c r="F46" s="27" t="s">
        <v>690</v>
      </c>
      <c r="G46" s="27" t="s">
        <v>691</v>
      </c>
      <c r="H46" s="28" t="s">
        <v>692</v>
      </c>
      <c r="I46" s="202" t="s">
        <v>619</v>
      </c>
      <c r="J46" s="28" t="s">
        <v>693</v>
      </c>
      <c r="K46" s="28" t="s">
        <v>694</v>
      </c>
      <c r="L46" s="260" t="s">
        <v>420</v>
      </c>
    </row>
    <row r="47" spans="1:12" s="2" customFormat="1" ht="51">
      <c r="A47" s="30"/>
      <c r="B47" s="4"/>
      <c r="C47" s="4"/>
      <c r="D47" s="4"/>
      <c r="E47" s="4" t="s">
        <v>717</v>
      </c>
      <c r="F47" s="4" t="s">
        <v>701</v>
      </c>
      <c r="G47" s="43" t="s">
        <v>240</v>
      </c>
      <c r="H47" s="24">
        <v>1500</v>
      </c>
      <c r="I47" s="24">
        <v>1500</v>
      </c>
      <c r="J47" s="24">
        <f>1297+19+18+166</f>
        <v>1500</v>
      </c>
      <c r="K47" s="24">
        <f>1063+18.37+17.5+166</f>
        <v>1264.87</v>
      </c>
      <c r="L47" s="257">
        <f t="shared" si="2"/>
        <v>84.32466666666666</v>
      </c>
    </row>
    <row r="48" spans="1:12" s="2" customFormat="1" ht="12.75">
      <c r="A48" s="30" t="s">
        <v>695</v>
      </c>
      <c r="B48" s="4" t="s">
        <v>695</v>
      </c>
      <c r="C48" s="4"/>
      <c r="D48" s="4"/>
      <c r="E48" s="4" t="s">
        <v>54</v>
      </c>
      <c r="F48" s="4" t="s">
        <v>701</v>
      </c>
      <c r="G48" s="4" t="s">
        <v>55</v>
      </c>
      <c r="H48" s="24">
        <v>0</v>
      </c>
      <c r="I48" s="24">
        <v>30</v>
      </c>
      <c r="J48" s="24">
        <v>30</v>
      </c>
      <c r="K48" s="24">
        <v>29</v>
      </c>
      <c r="L48" s="257">
        <f t="shared" si="2"/>
        <v>96.66666666666667</v>
      </c>
    </row>
    <row r="49" spans="1:12" s="2" customFormat="1" ht="12.75">
      <c r="A49" s="30" t="s">
        <v>695</v>
      </c>
      <c r="B49" s="4" t="s">
        <v>695</v>
      </c>
      <c r="C49" s="4"/>
      <c r="D49" s="4"/>
      <c r="E49" s="4" t="s">
        <v>719</v>
      </c>
      <c r="F49" s="4" t="s">
        <v>701</v>
      </c>
      <c r="G49" s="4" t="s">
        <v>569</v>
      </c>
      <c r="H49" s="24">
        <v>100</v>
      </c>
      <c r="I49" s="24">
        <v>100</v>
      </c>
      <c r="J49" s="24">
        <v>100</v>
      </c>
      <c r="K49" s="24">
        <v>14.28</v>
      </c>
      <c r="L49" s="257">
        <f>K49/J49*100</f>
        <v>14.279999999999998</v>
      </c>
    </row>
    <row r="50" spans="1:12" s="2" customFormat="1" ht="25.5">
      <c r="A50" s="30"/>
      <c r="B50" s="4"/>
      <c r="C50" s="4"/>
      <c r="D50" s="4"/>
      <c r="E50" s="4" t="s">
        <v>723</v>
      </c>
      <c r="F50" s="4" t="s">
        <v>701</v>
      </c>
      <c r="G50" s="43" t="s">
        <v>241</v>
      </c>
      <c r="H50" s="24">
        <v>300</v>
      </c>
      <c r="I50" s="24">
        <v>300</v>
      </c>
      <c r="J50" s="24">
        <f>150+216+84</f>
        <v>450</v>
      </c>
      <c r="K50" s="24">
        <f>65+216</f>
        <v>281</v>
      </c>
      <c r="L50" s="257">
        <f t="shared" si="2"/>
        <v>62.44444444444445</v>
      </c>
    </row>
    <row r="51" spans="1:12" s="18" customFormat="1" ht="12.75">
      <c r="A51" s="32" t="s">
        <v>695</v>
      </c>
      <c r="B51" s="21" t="s">
        <v>129</v>
      </c>
      <c r="C51" s="21" t="s">
        <v>695</v>
      </c>
      <c r="D51" s="21" t="s">
        <v>695</v>
      </c>
      <c r="E51" s="21" t="s">
        <v>695</v>
      </c>
      <c r="F51" s="21" t="s">
        <v>695</v>
      </c>
      <c r="G51" s="21" t="s">
        <v>650</v>
      </c>
      <c r="H51" s="22">
        <v>274</v>
      </c>
      <c r="I51" s="22">
        <v>274</v>
      </c>
      <c r="J51" s="22">
        <v>274</v>
      </c>
      <c r="K51" s="22">
        <v>85.51</v>
      </c>
      <c r="L51" s="33">
        <f aca="true" t="shared" si="3" ref="L51:L57">K51/J51*100</f>
        <v>31.208029197080293</v>
      </c>
    </row>
    <row r="52" spans="1:12" s="18" customFormat="1" ht="12.75">
      <c r="A52" s="32" t="s">
        <v>695</v>
      </c>
      <c r="B52" s="21" t="s">
        <v>139</v>
      </c>
      <c r="C52" s="21" t="s">
        <v>695</v>
      </c>
      <c r="D52" s="21" t="s">
        <v>695</v>
      </c>
      <c r="E52" s="21" t="s">
        <v>695</v>
      </c>
      <c r="F52" s="21" t="s">
        <v>695</v>
      </c>
      <c r="G52" s="21" t="s">
        <v>402</v>
      </c>
      <c r="H52" s="22">
        <f>H53+H54+H61+H62</f>
        <v>33834</v>
      </c>
      <c r="I52" s="22">
        <f>I53+I54+I61+I62</f>
        <v>23470</v>
      </c>
      <c r="J52" s="22">
        <f>J53+J54+J61+J62</f>
        <v>16864</v>
      </c>
      <c r="K52" s="22">
        <f>K53+K54+K61+K62</f>
        <v>6440.96</v>
      </c>
      <c r="L52" s="33">
        <f t="shared" si="3"/>
        <v>38.193548387096776</v>
      </c>
    </row>
    <row r="53" spans="1:12" s="67" customFormat="1" ht="12.75">
      <c r="A53" s="64" t="s">
        <v>695</v>
      </c>
      <c r="B53" s="65" t="s">
        <v>695</v>
      </c>
      <c r="C53" s="65" t="s">
        <v>695</v>
      </c>
      <c r="D53" s="164" t="s">
        <v>166</v>
      </c>
      <c r="E53" s="164" t="s">
        <v>424</v>
      </c>
      <c r="F53" s="164" t="s">
        <v>701</v>
      </c>
      <c r="G53" s="164" t="s">
        <v>485</v>
      </c>
      <c r="H53" s="167">
        <v>2</v>
      </c>
      <c r="I53" s="167">
        <v>2</v>
      </c>
      <c r="J53" s="167">
        <v>2</v>
      </c>
      <c r="K53" s="167">
        <v>0</v>
      </c>
      <c r="L53" s="166">
        <f t="shared" si="3"/>
        <v>0</v>
      </c>
    </row>
    <row r="54" spans="1:12" s="18" customFormat="1" ht="12.75">
      <c r="A54" s="34"/>
      <c r="B54" s="3"/>
      <c r="C54" s="3"/>
      <c r="D54" s="3"/>
      <c r="E54" s="3" t="s">
        <v>433</v>
      </c>
      <c r="F54" s="3"/>
      <c r="G54" s="3" t="s">
        <v>434</v>
      </c>
      <c r="H54" s="25">
        <f>SUM(H55:H60)</f>
        <v>640</v>
      </c>
      <c r="I54" s="25">
        <f>SUM(I55:I60)</f>
        <v>4045</v>
      </c>
      <c r="J54" s="25">
        <f>SUM(J55:J60)</f>
        <v>4182</v>
      </c>
      <c r="K54" s="25">
        <f>SUM(K55:K60)</f>
        <v>4040.96</v>
      </c>
      <c r="L54" s="33">
        <f t="shared" si="3"/>
        <v>96.62745098039215</v>
      </c>
    </row>
    <row r="55" spans="1:12" s="2" customFormat="1" ht="12.75">
      <c r="A55" s="30" t="s">
        <v>695</v>
      </c>
      <c r="B55" s="4" t="s">
        <v>695</v>
      </c>
      <c r="C55" s="4" t="s">
        <v>695</v>
      </c>
      <c r="D55" s="4" t="s">
        <v>166</v>
      </c>
      <c r="E55" s="4" t="s">
        <v>130</v>
      </c>
      <c r="F55" s="4" t="s">
        <v>701</v>
      </c>
      <c r="G55" s="4" t="s">
        <v>24</v>
      </c>
      <c r="H55" s="24">
        <v>450</v>
      </c>
      <c r="I55" s="24">
        <v>450</v>
      </c>
      <c r="J55" s="24">
        <v>587</v>
      </c>
      <c r="K55" s="24">
        <v>586.86</v>
      </c>
      <c r="L55" s="166">
        <f t="shared" si="3"/>
        <v>99.97614991482112</v>
      </c>
    </row>
    <row r="56" spans="1:12" s="2" customFormat="1" ht="12.75">
      <c r="A56" s="30" t="s">
        <v>695</v>
      </c>
      <c r="B56" s="4" t="s">
        <v>695</v>
      </c>
      <c r="C56" s="4" t="s">
        <v>695</v>
      </c>
      <c r="D56" s="4" t="s">
        <v>166</v>
      </c>
      <c r="E56" s="4" t="s">
        <v>709</v>
      </c>
      <c r="F56" s="4" t="s">
        <v>622</v>
      </c>
      <c r="G56" s="4" t="s">
        <v>85</v>
      </c>
      <c r="H56" s="24">
        <v>0</v>
      </c>
      <c r="I56" s="24">
        <v>400</v>
      </c>
      <c r="J56" s="24">
        <v>400</v>
      </c>
      <c r="K56" s="24">
        <v>400</v>
      </c>
      <c r="L56" s="166">
        <f>K56/J56*100</f>
        <v>100</v>
      </c>
    </row>
    <row r="57" spans="1:12" s="2" customFormat="1" ht="12.75">
      <c r="A57" s="30" t="s">
        <v>695</v>
      </c>
      <c r="B57" s="4" t="s">
        <v>695</v>
      </c>
      <c r="C57" s="4" t="s">
        <v>695</v>
      </c>
      <c r="D57" s="4" t="s">
        <v>166</v>
      </c>
      <c r="E57" s="4" t="s">
        <v>709</v>
      </c>
      <c r="F57" s="4" t="s">
        <v>701</v>
      </c>
      <c r="G57" s="4" t="s">
        <v>25</v>
      </c>
      <c r="H57" s="24">
        <v>50</v>
      </c>
      <c r="I57" s="24">
        <v>50</v>
      </c>
      <c r="J57" s="24">
        <v>50</v>
      </c>
      <c r="K57" s="24">
        <v>49.21</v>
      </c>
      <c r="L57" s="166">
        <f t="shared" si="3"/>
        <v>98.42</v>
      </c>
    </row>
    <row r="58" spans="1:12" s="2" customFormat="1" ht="12.75">
      <c r="A58" s="30" t="s">
        <v>695</v>
      </c>
      <c r="B58" s="4" t="s">
        <v>695</v>
      </c>
      <c r="C58" s="4" t="s">
        <v>695</v>
      </c>
      <c r="D58" s="4" t="s">
        <v>166</v>
      </c>
      <c r="E58" s="4" t="s">
        <v>136</v>
      </c>
      <c r="F58" s="4" t="s">
        <v>701</v>
      </c>
      <c r="G58" s="43" t="s">
        <v>88</v>
      </c>
      <c r="H58" s="24">
        <v>0</v>
      </c>
      <c r="I58" s="24">
        <v>3005</v>
      </c>
      <c r="J58" s="24">
        <v>3005</v>
      </c>
      <c r="K58" s="24">
        <v>3004.89</v>
      </c>
      <c r="L58" s="166">
        <f>K58/J58*100</f>
        <v>99.99633943427621</v>
      </c>
    </row>
    <row r="59" spans="1:12" s="2" customFormat="1" ht="12.75">
      <c r="A59" s="30"/>
      <c r="B59" s="4"/>
      <c r="C59" s="4"/>
      <c r="D59" s="4" t="s">
        <v>166</v>
      </c>
      <c r="E59" s="4" t="s">
        <v>686</v>
      </c>
      <c r="F59" s="4" t="s">
        <v>701</v>
      </c>
      <c r="G59" s="4" t="s">
        <v>768</v>
      </c>
      <c r="H59" s="24">
        <v>60</v>
      </c>
      <c r="I59" s="24">
        <v>60</v>
      </c>
      <c r="J59" s="24">
        <v>60</v>
      </c>
      <c r="K59" s="24">
        <v>0</v>
      </c>
      <c r="L59" s="258"/>
    </row>
    <row r="60" spans="1:12" s="2" customFormat="1" ht="12.75">
      <c r="A60" s="30" t="s">
        <v>695</v>
      </c>
      <c r="B60" s="4" t="s">
        <v>695</v>
      </c>
      <c r="C60" s="4" t="s">
        <v>695</v>
      </c>
      <c r="D60" s="4" t="s">
        <v>166</v>
      </c>
      <c r="E60" s="4" t="s">
        <v>723</v>
      </c>
      <c r="F60" s="4" t="s">
        <v>701</v>
      </c>
      <c r="G60" s="4" t="s">
        <v>481</v>
      </c>
      <c r="H60" s="24">
        <v>80</v>
      </c>
      <c r="I60" s="24">
        <v>80</v>
      </c>
      <c r="J60" s="24">
        <v>80</v>
      </c>
      <c r="K60" s="24">
        <v>0</v>
      </c>
      <c r="L60" s="258"/>
    </row>
    <row r="61" spans="1:12" s="1" customFormat="1" ht="17.25" customHeight="1">
      <c r="A61" s="34" t="s">
        <v>695</v>
      </c>
      <c r="B61" s="3" t="s">
        <v>695</v>
      </c>
      <c r="C61" s="3" t="s">
        <v>695</v>
      </c>
      <c r="D61" s="3" t="s">
        <v>166</v>
      </c>
      <c r="E61" s="3" t="s">
        <v>672</v>
      </c>
      <c r="F61" s="3" t="s">
        <v>701</v>
      </c>
      <c r="G61" s="84" t="s">
        <v>673</v>
      </c>
      <c r="H61" s="25">
        <v>2192</v>
      </c>
      <c r="I61" s="25">
        <v>2392</v>
      </c>
      <c r="J61" s="25">
        <v>2400</v>
      </c>
      <c r="K61" s="25">
        <v>2400</v>
      </c>
      <c r="L61" s="271">
        <f>K61/J61*100</f>
        <v>100</v>
      </c>
    </row>
    <row r="62" spans="1:12" s="1" customFormat="1" ht="12.75">
      <c r="A62" s="34"/>
      <c r="B62" s="3"/>
      <c r="C62" s="3"/>
      <c r="D62" s="3" t="s">
        <v>166</v>
      </c>
      <c r="E62" s="3" t="s">
        <v>645</v>
      </c>
      <c r="F62" s="3"/>
      <c r="G62" s="84" t="s">
        <v>679</v>
      </c>
      <c r="H62" s="25">
        <f>SUM(H63:H64)</f>
        <v>31000</v>
      </c>
      <c r="I62" s="25">
        <f>SUM(I63:I64)</f>
        <v>17031</v>
      </c>
      <c r="J62" s="25">
        <f>SUM(J63:J64)</f>
        <v>10280</v>
      </c>
      <c r="K62" s="25">
        <f>SUM(K63:K64)</f>
        <v>0</v>
      </c>
      <c r="L62" s="271">
        <f>K62/J62*100</f>
        <v>0</v>
      </c>
    </row>
    <row r="63" spans="1:12" s="1" customFormat="1" ht="12.75">
      <c r="A63" s="34"/>
      <c r="B63" s="3"/>
      <c r="C63" s="3"/>
      <c r="D63" s="164" t="s">
        <v>166</v>
      </c>
      <c r="E63" s="164" t="s">
        <v>169</v>
      </c>
      <c r="F63" s="164" t="s">
        <v>701</v>
      </c>
      <c r="G63" s="172" t="s">
        <v>679</v>
      </c>
      <c r="H63" s="167">
        <v>31000</v>
      </c>
      <c r="I63" s="167">
        <v>8031</v>
      </c>
      <c r="J63" s="167">
        <v>1425</v>
      </c>
      <c r="K63" s="167">
        <v>0</v>
      </c>
      <c r="L63" s="304"/>
    </row>
    <row r="64" spans="1:12" s="1" customFormat="1" ht="13.5" thickBot="1">
      <c r="A64" s="298"/>
      <c r="B64" s="299"/>
      <c r="C64" s="299"/>
      <c r="D64" s="300" t="s">
        <v>166</v>
      </c>
      <c r="E64" s="301" t="s">
        <v>56</v>
      </c>
      <c r="F64" s="300" t="s">
        <v>701</v>
      </c>
      <c r="G64" s="305" t="s">
        <v>57</v>
      </c>
      <c r="H64" s="302">
        <v>0</v>
      </c>
      <c r="I64" s="302">
        <v>9000</v>
      </c>
      <c r="J64" s="302">
        <v>8855</v>
      </c>
      <c r="K64" s="302">
        <v>0</v>
      </c>
      <c r="L64" s="303"/>
    </row>
    <row r="65" spans="1:12" s="1" customFormat="1" ht="5.25" customHeight="1" thickBot="1">
      <c r="A65" s="161"/>
      <c r="B65" s="161"/>
      <c r="C65" s="161"/>
      <c r="D65" s="161"/>
      <c r="E65" s="161"/>
      <c r="F65" s="161"/>
      <c r="G65" s="186"/>
      <c r="H65" s="162"/>
      <c r="I65" s="162"/>
      <c r="J65" s="162"/>
      <c r="K65" s="162"/>
      <c r="L65" s="163"/>
    </row>
    <row r="66" ht="4.5" customHeight="1" hidden="1" thickBot="1"/>
    <row r="67" spans="1:5" ht="12.75">
      <c r="A67" s="490" t="s">
        <v>590</v>
      </c>
      <c r="B67" s="497" t="s">
        <v>560</v>
      </c>
      <c r="C67" s="497"/>
      <c r="D67" s="493" t="s">
        <v>213</v>
      </c>
      <c r="E67" s="494"/>
    </row>
    <row r="68" spans="1:5" ht="13.5" thickBot="1">
      <c r="A68" s="491"/>
      <c r="B68" s="492" t="s">
        <v>561</v>
      </c>
      <c r="C68" s="492"/>
      <c r="D68" s="495" t="s">
        <v>212</v>
      </c>
      <c r="E68" s="496"/>
    </row>
    <row r="69" spans="1:5" ht="12.75">
      <c r="A69" s="196"/>
      <c r="B69" s="197"/>
      <c r="C69" s="197"/>
      <c r="D69" s="198"/>
      <c r="E69" s="198"/>
    </row>
    <row r="70" spans="1:5" ht="12.75">
      <c r="A70" s="196"/>
      <c r="B70" s="197"/>
      <c r="C70" s="197"/>
      <c r="D70" s="198"/>
      <c r="E70" s="198"/>
    </row>
    <row r="71" spans="1:5" ht="12.75">
      <c r="A71" s="196"/>
      <c r="B71" s="197"/>
      <c r="C71" s="197"/>
      <c r="D71" s="198"/>
      <c r="E71" s="198"/>
    </row>
    <row r="72" spans="1:5" ht="12.75">
      <c r="A72" s="196"/>
      <c r="B72" s="197"/>
      <c r="C72" s="197"/>
      <c r="D72" s="198"/>
      <c r="E72" s="198"/>
    </row>
    <row r="73" spans="1:5" ht="12.75">
      <c r="A73" s="196"/>
      <c r="B73" s="197"/>
      <c r="C73" s="197"/>
      <c r="D73" s="198"/>
      <c r="E73" s="198"/>
    </row>
    <row r="74" spans="1:5" ht="12.75">
      <c r="A74" s="196"/>
      <c r="B74" s="197"/>
      <c r="C74" s="197"/>
      <c r="D74" s="198"/>
      <c r="E74" s="198"/>
    </row>
    <row r="75" spans="1:5" ht="12.75">
      <c r="A75" s="196"/>
      <c r="B75" s="197"/>
      <c r="C75" s="197"/>
      <c r="D75" s="198"/>
      <c r="E75" s="198"/>
    </row>
    <row r="76" spans="1:5" ht="12.75">
      <c r="A76" s="196"/>
      <c r="B76" s="197"/>
      <c r="C76" s="197"/>
      <c r="D76" s="198"/>
      <c r="E76" s="198"/>
    </row>
    <row r="77" spans="1:5" ht="12.75">
      <c r="A77" s="196"/>
      <c r="B77" s="197"/>
      <c r="C77" s="197"/>
      <c r="D77" s="198"/>
      <c r="E77" s="198"/>
    </row>
    <row r="78" spans="1:5" ht="12.75">
      <c r="A78" s="196"/>
      <c r="B78" s="197"/>
      <c r="C78" s="197"/>
      <c r="D78" s="198"/>
      <c r="E78" s="198"/>
    </row>
    <row r="79" spans="1:5" ht="12.75">
      <c r="A79" s="196"/>
      <c r="B79" s="197"/>
      <c r="C79" s="197"/>
      <c r="D79" s="198"/>
      <c r="E79" s="198"/>
    </row>
    <row r="80" spans="1:5" ht="12.75">
      <c r="A80" s="196"/>
      <c r="B80" s="197"/>
      <c r="C80" s="197"/>
      <c r="D80" s="198"/>
      <c r="E80" s="198"/>
    </row>
    <row r="81" spans="1:5" ht="12.75">
      <c r="A81" s="196"/>
      <c r="B81" s="197"/>
      <c r="C81" s="197"/>
      <c r="D81" s="198"/>
      <c r="E81" s="198"/>
    </row>
    <row r="82" spans="1:5" ht="12.75">
      <c r="A82" s="196"/>
      <c r="B82" s="197"/>
      <c r="C82" s="197"/>
      <c r="D82" s="198"/>
      <c r="E82" s="198"/>
    </row>
    <row r="83" spans="1:5" ht="12.75">
      <c r="A83" s="196"/>
      <c r="B83" s="197"/>
      <c r="C83" s="197"/>
      <c r="D83" s="198"/>
      <c r="E83" s="198"/>
    </row>
    <row r="84" spans="1:5" ht="12.75">
      <c r="A84" s="196"/>
      <c r="B84" s="197"/>
      <c r="C84" s="197"/>
      <c r="D84" s="198"/>
      <c r="E84" s="198"/>
    </row>
    <row r="85" spans="1:5" ht="12.75">
      <c r="A85" s="196"/>
      <c r="B85" s="197"/>
      <c r="C85" s="197"/>
      <c r="D85" s="198"/>
      <c r="E85" s="198"/>
    </row>
    <row r="86" spans="1:5" ht="12.75">
      <c r="A86" s="196"/>
      <c r="B86" s="197"/>
      <c r="C86" s="197"/>
      <c r="D86" s="198"/>
      <c r="E86" s="198"/>
    </row>
    <row r="87" spans="1:5" ht="12.75" customHeight="1">
      <c r="A87" s="196"/>
      <c r="B87" s="197"/>
      <c r="C87" s="197"/>
      <c r="D87" s="198"/>
      <c r="E87" s="198"/>
    </row>
    <row r="88" spans="1:5" ht="12.75">
      <c r="A88" s="196"/>
      <c r="B88" s="197"/>
      <c r="C88" s="197"/>
      <c r="D88" s="198"/>
      <c r="E88" s="198"/>
    </row>
    <row r="89" spans="1:5" ht="12.75">
      <c r="A89" s="196"/>
      <c r="B89" s="197"/>
      <c r="C89" s="197"/>
      <c r="D89" s="198"/>
      <c r="E89" s="198"/>
    </row>
    <row r="90" spans="1:5" ht="12.75">
      <c r="A90" s="196"/>
      <c r="B90" s="197"/>
      <c r="C90" s="197"/>
      <c r="D90" s="198"/>
      <c r="E90" s="198"/>
    </row>
    <row r="91" spans="1:5" ht="12.75">
      <c r="A91" s="196"/>
      <c r="B91" s="197"/>
      <c r="C91" s="197"/>
      <c r="D91" s="198"/>
      <c r="E91" s="198"/>
    </row>
    <row r="92" spans="1:5" ht="12.75">
      <c r="A92" s="196"/>
      <c r="B92" s="197"/>
      <c r="C92" s="197"/>
      <c r="D92" s="198"/>
      <c r="E92" s="198"/>
    </row>
    <row r="93" spans="1:5" ht="12.75">
      <c r="A93" s="196"/>
      <c r="B93" s="197"/>
      <c r="C93" s="197"/>
      <c r="D93" s="198"/>
      <c r="E93" s="198"/>
    </row>
    <row r="94" spans="1:5" ht="12.75">
      <c r="A94" s="196"/>
      <c r="B94" s="197"/>
      <c r="C94" s="197"/>
      <c r="D94" s="198"/>
      <c r="E94" s="198"/>
    </row>
    <row r="95" spans="1:5" ht="12.75">
      <c r="A95" s="196"/>
      <c r="B95" s="197"/>
      <c r="C95" s="197"/>
      <c r="D95" s="198"/>
      <c r="E95" s="198"/>
    </row>
    <row r="96" spans="1:5" ht="12.75">
      <c r="A96" s="196"/>
      <c r="B96" s="197"/>
      <c r="C96" s="197"/>
      <c r="D96" s="198"/>
      <c r="E96" s="198"/>
    </row>
    <row r="100" spans="1:5" ht="12.75">
      <c r="A100" s="196"/>
      <c r="B100" s="197"/>
      <c r="C100" s="197"/>
      <c r="D100" s="198"/>
      <c r="E100" s="198"/>
    </row>
    <row r="101" spans="1:5" ht="12.75">
      <c r="A101" s="196"/>
      <c r="B101" s="197"/>
      <c r="C101" s="197"/>
      <c r="D101" s="198"/>
      <c r="E101" s="198"/>
    </row>
    <row r="102" spans="1:5" ht="12.75">
      <c r="A102" s="196"/>
      <c r="B102" s="197"/>
      <c r="C102" s="197"/>
      <c r="D102" s="198"/>
      <c r="E102" s="198"/>
    </row>
    <row r="103" spans="1:5" ht="12.75">
      <c r="A103" s="196"/>
      <c r="B103" s="197"/>
      <c r="C103" s="197"/>
      <c r="D103" s="198"/>
      <c r="E103" s="198"/>
    </row>
  </sheetData>
  <sheetProtection/>
  <mergeCells count="5">
    <mergeCell ref="A67:A68"/>
    <mergeCell ref="B68:C68"/>
    <mergeCell ref="D67:E67"/>
    <mergeCell ref="D68:E68"/>
    <mergeCell ref="B67:C67"/>
  </mergeCells>
  <printOptions/>
  <pageMargins left="0.5511811023622047" right="0.5511811023622047" top="1.062992125984252" bottom="0.7874015748031497" header="0.5118110236220472" footer="0.5118110236220472"/>
  <pageSetup horizontalDpi="600" verticalDpi="600" orientation="landscape" paperSize="9" r:id="rId1"/>
  <headerFooter alignWithMargins="0">
    <oddHeader>&amp;CČerpanie rozpočtu Obce Veľká Lehota k 31.12.2011
VÝDAVKY - Program 7: Kultúra a šport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Urad Lehota</dc:creator>
  <cp:keywords/>
  <dc:description/>
  <cp:lastModifiedBy>Ocupc1</cp:lastModifiedBy>
  <cp:lastPrinted>2012-02-20T09:51:07Z</cp:lastPrinted>
  <dcterms:created xsi:type="dcterms:W3CDTF">2009-04-23T11:50:20Z</dcterms:created>
  <dcterms:modified xsi:type="dcterms:W3CDTF">2012-05-22T13:04:20Z</dcterms:modified>
  <cp:category/>
  <cp:version/>
  <cp:contentType/>
  <cp:contentStatus/>
</cp:coreProperties>
</file>